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я\ПЕтанк\"/>
    </mc:Choice>
  </mc:AlternateContent>
  <xr:revisionPtr revIDLastSave="0" documentId="13_ncr:1_{48259E32-830D-4D7F-95C5-6B5DC271B074}" xr6:coauthVersionLast="47" xr6:coauthVersionMax="47" xr10:uidLastSave="{00000000-0000-0000-0000-000000000000}"/>
  <bookViews>
    <workbookView xWindow="-108" yWindow="-108" windowWidth="23256" windowHeight="12576" activeTab="3" xr2:uid="{72E2494E-0907-4AA5-BC31-E7DEBBF12EB5}"/>
  </bookViews>
  <sheets>
    <sheet name="А" sheetId="1" r:id="rId1"/>
    <sheet name="Б" sheetId="2" r:id="rId2"/>
    <sheet name="С" sheetId="3" r:id="rId3"/>
    <sheet name="Кубок А" sheetId="4" r:id="rId4"/>
    <sheet name="Кубок Б" sheetId="5" r:id="rId5"/>
    <sheet name="Кубок С" sheetId="6" r:id="rId6"/>
    <sheet name="Д" sheetId="7" r:id="rId7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7" l="1"/>
  <c r="F22" i="7"/>
  <c r="B20" i="7"/>
  <c r="F14" i="7"/>
  <c r="J10" i="7"/>
  <c r="F6" i="7"/>
  <c r="B24" i="6"/>
  <c r="F22" i="6"/>
  <c r="B20" i="6"/>
  <c r="F14" i="6"/>
  <c r="J10" i="6"/>
  <c r="F6" i="6"/>
  <c r="B24" i="5"/>
  <c r="F22" i="5"/>
  <c r="B20" i="5"/>
  <c r="F14" i="5"/>
  <c r="J10" i="5"/>
  <c r="F6" i="5"/>
  <c r="B24" i="4"/>
  <c r="F22" i="4"/>
  <c r="B20" i="4"/>
  <c r="F14" i="4"/>
  <c r="J10" i="4"/>
  <c r="F6" i="4"/>
  <c r="G12" i="3"/>
  <c r="F10" i="3"/>
  <c r="J8" i="3"/>
  <c r="H31" i="3"/>
  <c r="I6" i="3"/>
  <c r="H4" i="3"/>
  <c r="I12" i="3"/>
  <c r="H10" i="3"/>
  <c r="G8" i="3"/>
  <c r="F6" i="3"/>
  <c r="J4" i="3"/>
  <c r="J5" i="3" s="1"/>
  <c r="G13" i="3"/>
  <c r="G10" i="3"/>
  <c r="G11" i="3" s="1"/>
  <c r="J9" i="3"/>
  <c r="I7" i="3"/>
  <c r="C31" i="3"/>
  <c r="C19" i="3"/>
  <c r="I13" i="3"/>
  <c r="F12" i="3"/>
  <c r="F13" i="3" s="1"/>
  <c r="H11" i="3"/>
  <c r="J10" i="3"/>
  <c r="J11" i="3" s="1"/>
  <c r="G9" i="3"/>
  <c r="I8" i="3"/>
  <c r="I9" i="3" s="1"/>
  <c r="F7" i="3"/>
  <c r="H6" i="3"/>
  <c r="H7" i="3" s="1"/>
  <c r="G4" i="3"/>
  <c r="G5" i="3" s="1"/>
  <c r="H30" i="3"/>
  <c r="H22" i="3"/>
  <c r="C26" i="3"/>
  <c r="C18" i="3"/>
  <c r="H12" i="3"/>
  <c r="H13" i="3" s="1"/>
  <c r="F11" i="3"/>
  <c r="F8" i="3"/>
  <c r="F9" i="3" s="1"/>
  <c r="J6" i="3"/>
  <c r="J7" i="3" s="1"/>
  <c r="H5" i="3"/>
  <c r="I4" i="3"/>
  <c r="I5" i="3" s="1"/>
  <c r="G12" i="2"/>
  <c r="F10" i="2"/>
  <c r="J8" i="2"/>
  <c r="H31" i="2"/>
  <c r="I6" i="2"/>
  <c r="H4" i="2"/>
  <c r="J10" i="2"/>
  <c r="J11" i="2" s="1"/>
  <c r="I8" i="2"/>
  <c r="I9" i="2" s="1"/>
  <c r="H6" i="2"/>
  <c r="H7" i="2" s="1"/>
  <c r="G4" i="2"/>
  <c r="G5" i="2" s="1"/>
  <c r="G13" i="2"/>
  <c r="F11" i="2"/>
  <c r="F8" i="2"/>
  <c r="J6" i="2"/>
  <c r="H5" i="2"/>
  <c r="C19" i="2"/>
  <c r="F12" i="2"/>
  <c r="F13" i="2" s="1"/>
  <c r="J9" i="2"/>
  <c r="H34" i="2"/>
  <c r="H30" i="2"/>
  <c r="H22" i="2"/>
  <c r="I12" i="2"/>
  <c r="I13" i="2" s="1"/>
  <c r="H10" i="2"/>
  <c r="H11" i="2" s="1"/>
  <c r="F9" i="2"/>
  <c r="G8" i="2"/>
  <c r="G9" i="2" s="1"/>
  <c r="J7" i="2"/>
  <c r="F6" i="2"/>
  <c r="F7" i="2" s="1"/>
  <c r="J4" i="2"/>
  <c r="J5" i="2" s="1"/>
  <c r="C34" i="2"/>
  <c r="C30" i="2"/>
  <c r="C26" i="2"/>
  <c r="C22" i="2"/>
  <c r="C18" i="2"/>
  <c r="H12" i="2"/>
  <c r="H13" i="2" s="1"/>
  <c r="G10" i="2"/>
  <c r="G11" i="2" s="1"/>
  <c r="I7" i="2"/>
  <c r="I4" i="2"/>
  <c r="I5" i="2" s="1"/>
  <c r="G12" i="1"/>
  <c r="F10" i="1"/>
  <c r="J8" i="1"/>
  <c r="H31" i="1"/>
  <c r="I6" i="1"/>
  <c r="H4" i="1"/>
  <c r="J10" i="1"/>
  <c r="J11" i="1" s="1"/>
  <c r="H19" i="1"/>
  <c r="I8" i="1"/>
  <c r="I9" i="1" s="1"/>
  <c r="H6" i="1"/>
  <c r="H7" i="1" s="1"/>
  <c r="G4" i="1"/>
  <c r="G5" i="1" s="1"/>
  <c r="H12" i="1"/>
  <c r="G10" i="1"/>
  <c r="I7" i="1"/>
  <c r="C31" i="1"/>
  <c r="C27" i="1"/>
  <c r="C19" i="1"/>
  <c r="F12" i="1"/>
  <c r="F13" i="1" s="1"/>
  <c r="F11" i="1"/>
  <c r="I4" i="1"/>
  <c r="H34" i="1"/>
  <c r="H30" i="1"/>
  <c r="H22" i="1"/>
  <c r="H13" i="1"/>
  <c r="I12" i="1"/>
  <c r="I13" i="1" s="1"/>
  <c r="G11" i="1"/>
  <c r="H10" i="1"/>
  <c r="H11" i="1" s="1"/>
  <c r="G8" i="1"/>
  <c r="G9" i="1" s="1"/>
  <c r="F6" i="1"/>
  <c r="F7" i="1" s="1"/>
  <c r="I5" i="1"/>
  <c r="J4" i="1"/>
  <c r="J5" i="1" s="1"/>
  <c r="C34" i="1"/>
  <c r="C30" i="1"/>
  <c r="C26" i="1"/>
  <c r="C22" i="1"/>
  <c r="G13" i="1"/>
  <c r="J9" i="1"/>
  <c r="F8" i="1"/>
  <c r="F9" i="1" s="1"/>
  <c r="J6" i="1"/>
  <c r="J7" i="1" s="1"/>
  <c r="H5" i="1"/>
  <c r="C18" i="1"/>
  <c r="H23" i="1"/>
  <c r="H18" i="1"/>
  <c r="C35" i="1"/>
  <c r="H27" i="1"/>
  <c r="H26" i="1"/>
  <c r="C23" i="1"/>
  <c r="H35" i="1"/>
  <c r="C27" i="2"/>
  <c r="H19" i="2"/>
  <c r="C31" i="2"/>
  <c r="H23" i="2"/>
  <c r="H18" i="2"/>
  <c r="C35" i="2"/>
  <c r="H27" i="2"/>
  <c r="H26" i="2"/>
  <c r="C23" i="2"/>
  <c r="H35" i="2"/>
  <c r="H34" i="3"/>
  <c r="H23" i="3"/>
  <c r="C27" i="3"/>
  <c r="C34" i="3"/>
  <c r="H19" i="3"/>
  <c r="C35" i="3"/>
  <c r="C22" i="3"/>
  <c r="H18" i="3"/>
  <c r="H27" i="3"/>
  <c r="C23" i="3"/>
  <c r="C30" i="3"/>
  <c r="H26" i="3"/>
  <c r="H35" i="3"/>
  <c r="L9" i="3" l="1"/>
  <c r="K8" i="3"/>
  <c r="K10" i="3"/>
  <c r="L11" i="3"/>
  <c r="L5" i="3"/>
  <c r="K4" i="3"/>
  <c r="K6" i="3"/>
  <c r="L7" i="3"/>
  <c r="L13" i="3"/>
  <c r="K12" i="3"/>
  <c r="L7" i="2"/>
  <c r="K6" i="2"/>
  <c r="L9" i="2"/>
  <c r="K8" i="2"/>
  <c r="L13" i="2"/>
  <c r="K12" i="2"/>
  <c r="K10" i="2"/>
  <c r="L11" i="2"/>
  <c r="L5" i="2"/>
  <c r="K4" i="2"/>
  <c r="K8" i="1"/>
  <c r="L9" i="1"/>
  <c r="L7" i="1"/>
  <c r="K6" i="1"/>
  <c r="K10" i="1"/>
  <c r="L11" i="1"/>
  <c r="L13" i="1"/>
  <c r="K12" i="1"/>
  <c r="L5" i="1"/>
  <c r="K4" i="1"/>
</calcChain>
</file>

<file path=xl/sharedStrings.xml><?xml version="1.0" encoding="utf-8"?>
<sst xmlns="http://schemas.openxmlformats.org/spreadsheetml/2006/main" count="142" uniqueCount="42">
  <si>
    <t>Турнир новичков Калуга</t>
  </si>
  <si>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</si>
  <si>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</si>
  <si>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</si>
  <si>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</si>
  <si>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</si>
  <si>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</si>
  <si>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</si>
  <si>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</si>
  <si>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</si>
  <si>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</si>
  <si>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</si>
  <si>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КУ</t>
  </si>
  <si>
    <t>КУ-КУ</t>
  </si>
  <si>
    <t>ЛиМур</t>
  </si>
  <si>
    <t>Восход</t>
  </si>
  <si>
    <t>Шанталь</t>
  </si>
  <si>
    <t>Magic</t>
  </si>
  <si>
    <t>New balance</t>
  </si>
  <si>
    <t>Forward</t>
  </si>
  <si>
    <t>ЮЛА</t>
  </si>
  <si>
    <t>Десногорск</t>
  </si>
  <si>
    <t>СЕО</t>
  </si>
  <si>
    <t>Куантро</t>
  </si>
  <si>
    <t>Одноклассники</t>
  </si>
  <si>
    <t>КЕША</t>
  </si>
  <si>
    <t>Бон шанс</t>
  </si>
  <si>
    <t>ВВ</t>
  </si>
  <si>
    <t xml:space="preserve"> </t>
  </si>
  <si>
    <t>Кубок А</t>
  </si>
  <si>
    <t>NB</t>
  </si>
  <si>
    <t>Кубок Б</t>
  </si>
  <si>
    <t>БонШанс</t>
  </si>
  <si>
    <t>Лемур</t>
  </si>
  <si>
    <t>куКу</t>
  </si>
  <si>
    <t>Форвар</t>
  </si>
  <si>
    <t>Меджик</t>
  </si>
  <si>
    <t>однокласники</t>
  </si>
  <si>
    <t>Юла</t>
  </si>
  <si>
    <t>Кубок С</t>
  </si>
  <si>
    <t>Кубок С Деда Мороза</t>
  </si>
  <si>
    <t>Кеша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</si>
</sst>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right" indent="1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DE3A-72C7-4B64-8D6E-E9E7CC8DEF01}">
  <dimension ref="A1:R35"/>
  <sheetViews>
    <sheetView workbookViewId="0">
      <selection activeCell="P12" sqref="P12"/>
    </sheetView>
  </sheetViews>
  <sheetFormatPr defaultRowHeight="14.4" x14ac:dyDescent="0.3"/>
  <cols>
    <col min="1" max="1" width="4" style="1" customWidth="1"/>
    <col min="2" max="12" width="10.33203125" customWidth="1"/>
    <col min="13" max="13" width="10.33203125" style="47" customWidth="1"/>
    <col min="14" max="15" width="10.33203125" customWidth="1"/>
  </cols>
  <sheetData>
    <row r="1" spans="2:18" ht="46.2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M1"/>
    </row>
    <row r="2" spans="2:18" ht="15" thickBot="1" x14ac:dyDescent="0.35">
      <c r="M2"/>
    </row>
    <row r="3" spans="2:18" ht="15" thickBot="1" x14ac:dyDescent="0.35">
      <c r="B3" s="3"/>
      <c r="C3" s="4" t="s">
        <v>1</v>
      </c>
      <c r="D3" s="5"/>
      <c r="E3" s="6"/>
      <c r="F3" s="7">
        <v>1</v>
      </c>
      <c r="G3" s="7">
        <v>2</v>
      </c>
      <c r="H3" s="7">
        <v>3</v>
      </c>
      <c r="I3" s="8">
        <v>4</v>
      </c>
      <c r="J3" s="8">
        <v>5</v>
      </c>
      <c r="K3" s="3" t="s">
        <v>2</v>
      </c>
      <c r="L3" s="7" t="s">
        <v>3</v>
      </c>
      <c r="M3" s="9" t="s">
        <v>4</v>
      </c>
    </row>
    <row r="4" spans="2:18" ht="21" x14ac:dyDescent="0.3">
      <c r="B4" s="10">
        <v>1</v>
      </c>
      <c r="C4" s="11" t="s">
        <v>13</v>
      </c>
      <c r="D4" s="12"/>
      <c r="E4" s="13"/>
      <c r="F4" s="14" t="s">
        <v>5</v>
      </c>
      <c r="G4" s="15" t="str">
        <f ca="1">INDIRECT(ADDRESS(23,6))&amp;":"&amp;INDIRECT(ADDRESS(23,7))</f>
        <v>11:12</v>
      </c>
      <c r="H4" s="15" t="str">
        <f ca="1">INDIRECT(ADDRESS(26,7))&amp;":"&amp;INDIRECT(ADDRESS(26,6))</f>
        <v>8:11</v>
      </c>
      <c r="I4" s="15" t="str">
        <f ca="1">INDIRECT(ADDRESS(30,6))&amp;":"&amp;INDIRECT(ADDRESS(30,7))</f>
        <v>13:4</v>
      </c>
      <c r="J4" s="16" t="str">
        <f ca="1">INDIRECT(ADDRESS(35,7))&amp;":"&amp;INDIRECT(ADDRESS(35,6))</f>
        <v>13:1</v>
      </c>
      <c r="K4" s="17">
        <f ca="1">IF(COUNT(F5:J5)=0,"",COUNTIF(F5:J5,"&gt;0")+0.5*COUNTIF(F5:J5,0))</f>
        <v>2</v>
      </c>
      <c r="L4" s="18"/>
      <c r="M4" s="19">
        <v>3</v>
      </c>
    </row>
    <row r="5" spans="2:18" ht="21" x14ac:dyDescent="0.3">
      <c r="B5" s="20"/>
      <c r="C5" s="21"/>
      <c r="D5" s="22"/>
      <c r="E5" s="23"/>
      <c r="F5" s="24" t="s">
        <v>5</v>
      </c>
      <c r="G5" s="25">
        <f ca="1">IF(LEN(INDIRECT(ADDRESS(ROW()-1, COLUMN())))=1,"",INDIRECT(ADDRESS(23,6))-INDIRECT(ADDRESS(23,7)))</f>
        <v>-1</v>
      </c>
      <c r="H5" s="25">
        <f ca="1">IF(LEN(INDIRECT(ADDRESS(ROW()-1, COLUMN())))=1,"",INDIRECT(ADDRESS(26,7))-INDIRECT(ADDRESS(26,6)))</f>
        <v>-3</v>
      </c>
      <c r="I5" s="25">
        <f ca="1">IF(LEN(INDIRECT(ADDRESS(ROW()-1, COLUMN())))=1,"",INDIRECT(ADDRESS(30,6))-INDIRECT(ADDRESS(30,7)))</f>
        <v>9</v>
      </c>
      <c r="J5" s="26">
        <f ca="1">IF(LEN(INDIRECT(ADDRESS(ROW()-1, COLUMN())))=1,"",INDIRECT(ADDRESS(35,7))-INDIRECT(ADDRESS(35,6)))</f>
        <v>12</v>
      </c>
      <c r="K5" s="27"/>
      <c r="L5" s="25">
        <f ca="1">IF(COUNT(F5:J5)=0,"",SUM(F5:J5))</f>
        <v>17</v>
      </c>
      <c r="M5" s="28"/>
    </row>
    <row r="6" spans="2:18" ht="21" x14ac:dyDescent="0.3">
      <c r="B6" s="29">
        <v>2</v>
      </c>
      <c r="C6" s="21" t="s">
        <v>14</v>
      </c>
      <c r="D6" s="22"/>
      <c r="E6" s="23"/>
      <c r="F6" s="30" t="str">
        <f ca="1">INDIRECT(ADDRESS(23,7))&amp;":"&amp;INDIRECT(ADDRESS(23,6))</f>
        <v>12:11</v>
      </c>
      <c r="G6" s="31" t="s">
        <v>5</v>
      </c>
      <c r="H6" s="32" t="str">
        <f ca="1">INDIRECT(ADDRESS(31,6))&amp;":"&amp;INDIRECT(ADDRESS(31,7))</f>
        <v>2:13</v>
      </c>
      <c r="I6" s="32" t="str">
        <f ca="1">INDIRECT(ADDRESS(34,7))&amp;":"&amp;INDIRECT(ADDRESS(34,6))</f>
        <v>13:3</v>
      </c>
      <c r="J6" s="33" t="str">
        <f ca="1">INDIRECT(ADDRESS(18,6))&amp;":"&amp;INDIRECT(ADDRESS(18,7))</f>
        <v>13:6</v>
      </c>
      <c r="K6" s="56">
        <f ca="1">IF(COUNT(F7:J7)=0,"",COUNTIF(F7:J7,"&gt;0")+0.5*COUNTIF(F7:J7,0))</f>
        <v>3</v>
      </c>
      <c r="L6" s="25"/>
      <c r="M6" s="55">
        <v>2</v>
      </c>
    </row>
    <row r="7" spans="2:18" ht="21" x14ac:dyDescent="0.3">
      <c r="B7" s="20"/>
      <c r="C7" s="21"/>
      <c r="D7" s="22"/>
      <c r="E7" s="23"/>
      <c r="F7" s="34">
        <f ca="1">IF(LEN(INDIRECT(ADDRESS(ROW()-1, COLUMN())))=1,"",INDIRECT(ADDRESS(23,7))-INDIRECT(ADDRESS(23,6)))</f>
        <v>1</v>
      </c>
      <c r="G7" s="35" t="s">
        <v>5</v>
      </c>
      <c r="H7" s="25">
        <f ca="1">IF(LEN(INDIRECT(ADDRESS(ROW()-1, COLUMN())))=1,"",INDIRECT(ADDRESS(31,6))-INDIRECT(ADDRESS(31,7)))</f>
        <v>-11</v>
      </c>
      <c r="I7" s="25">
        <f ca="1">IF(LEN(INDIRECT(ADDRESS(ROW()-1, COLUMN())))=1,"",INDIRECT(ADDRESS(34,7))-INDIRECT(ADDRESS(34,6)))</f>
        <v>10</v>
      </c>
      <c r="J7" s="26">
        <f ca="1">IF(LEN(INDIRECT(ADDRESS(ROW()-1, COLUMN())))=1,"",INDIRECT(ADDRESS(18,6))-INDIRECT(ADDRESS(18,7)))</f>
        <v>7</v>
      </c>
      <c r="K7" s="56"/>
      <c r="L7" s="25">
        <f ca="1">IF(COUNT(F7:J7)=0,"",SUM(F7:J7))</f>
        <v>7</v>
      </c>
      <c r="M7" s="55"/>
    </row>
    <row r="8" spans="2:18" ht="21" x14ac:dyDescent="0.3">
      <c r="B8" s="29">
        <v>3</v>
      </c>
      <c r="C8" s="21" t="s">
        <v>15</v>
      </c>
      <c r="D8" s="22"/>
      <c r="E8" s="23"/>
      <c r="F8" s="30" t="str">
        <f ca="1">INDIRECT(ADDRESS(26,6))&amp;":"&amp;INDIRECT(ADDRESS(26,7))</f>
        <v>11:8</v>
      </c>
      <c r="G8" s="32" t="str">
        <f ca="1">INDIRECT(ADDRESS(31,7))&amp;":"&amp;INDIRECT(ADDRESS(31,6))</f>
        <v>13:2</v>
      </c>
      <c r="H8" s="31" t="s">
        <v>5</v>
      </c>
      <c r="I8" s="32" t="str">
        <f ca="1">INDIRECT(ADDRESS(19,6))&amp;":"&amp;INDIRECT(ADDRESS(19,7))</f>
        <v>13:0</v>
      </c>
      <c r="J8" s="33" t="str">
        <f ca="1">INDIRECT(ADDRESS(22,7))&amp;":"&amp;INDIRECT(ADDRESS(22,6))</f>
        <v>8:6</v>
      </c>
      <c r="K8" s="27">
        <f ca="1">IF(COUNT(F9:J9)=0,"",COUNTIF(F9:J9,"&gt;0")+0.5*COUNTIF(F9:J9,0))</f>
        <v>4</v>
      </c>
      <c r="L8" s="25"/>
      <c r="M8" s="55">
        <v>1</v>
      </c>
    </row>
    <row r="9" spans="2:18" ht="21" x14ac:dyDescent="0.3">
      <c r="B9" s="20"/>
      <c r="C9" s="21"/>
      <c r="D9" s="22"/>
      <c r="E9" s="23"/>
      <c r="F9" s="34">
        <f ca="1">IF(LEN(INDIRECT(ADDRESS(ROW()-1, COLUMN())))=1,"",INDIRECT(ADDRESS(26,6))-INDIRECT(ADDRESS(26,7)))</f>
        <v>3</v>
      </c>
      <c r="G9" s="25">
        <f ca="1">IF(LEN(INDIRECT(ADDRESS(ROW()-1, COLUMN())))=1,"",INDIRECT(ADDRESS(31,7))-INDIRECT(ADDRESS(31,6)))</f>
        <v>11</v>
      </c>
      <c r="H9" s="35" t="s">
        <v>5</v>
      </c>
      <c r="I9" s="25">
        <f ca="1">IF(LEN(INDIRECT(ADDRESS(ROW()-1, COLUMN())))=1,"",INDIRECT(ADDRESS(19,6))-INDIRECT(ADDRESS(19,7)))</f>
        <v>13</v>
      </c>
      <c r="J9" s="26">
        <f ca="1">IF(LEN(INDIRECT(ADDRESS(ROW()-1, COLUMN())))=1,"",INDIRECT(ADDRESS(22,7))-INDIRECT(ADDRESS(22,6)))</f>
        <v>2</v>
      </c>
      <c r="K9" s="27"/>
      <c r="L9" s="25">
        <f ca="1">IF(COUNT(F9:J9)=0,"",SUM(F9:J9))</f>
        <v>29</v>
      </c>
      <c r="M9" s="55"/>
      <c r="R9" t="s">
        <v>12</v>
      </c>
    </row>
    <row r="10" spans="2:18" ht="21" x14ac:dyDescent="0.3">
      <c r="B10" s="29">
        <v>4</v>
      </c>
      <c r="C10" s="21" t="s">
        <v>16</v>
      </c>
      <c r="D10" s="22"/>
      <c r="E10" s="23"/>
      <c r="F10" s="30" t="str">
        <f ca="1">INDIRECT(ADDRESS(30,7))&amp;":"&amp;INDIRECT(ADDRESS(30,6))</f>
        <v>4:13</v>
      </c>
      <c r="G10" s="32" t="str">
        <f ca="1">INDIRECT(ADDRESS(34,6))&amp;":"&amp;INDIRECT(ADDRESS(34,7))</f>
        <v>3:13</v>
      </c>
      <c r="H10" s="32" t="str">
        <f ca="1">INDIRECT(ADDRESS(19,7))&amp;":"&amp;INDIRECT(ADDRESS(19,6))</f>
        <v>0:13</v>
      </c>
      <c r="I10" s="31" t="s">
        <v>5</v>
      </c>
      <c r="J10" s="33" t="str">
        <f ca="1">INDIRECT(ADDRESS(27,6))&amp;":"&amp;INDIRECT(ADDRESS(27,7))</f>
        <v>8:13</v>
      </c>
      <c r="K10" s="27">
        <f ca="1">IF(COUNT(F11:J11)=0,"",COUNTIF(F11:J11,"&gt;0")+0.5*COUNTIF(F11:J11,0))</f>
        <v>0</v>
      </c>
      <c r="L10" s="25"/>
      <c r="M10" s="28">
        <v>5</v>
      </c>
    </row>
    <row r="11" spans="2:18" ht="21" x14ac:dyDescent="0.3">
      <c r="B11" s="20"/>
      <c r="C11" s="21"/>
      <c r="D11" s="22"/>
      <c r="E11" s="23"/>
      <c r="F11" s="34">
        <f ca="1">IF(LEN(INDIRECT(ADDRESS(ROW()-1, COLUMN())))=1,"",INDIRECT(ADDRESS(30,7))-INDIRECT(ADDRESS(30,6)))</f>
        <v>-9</v>
      </c>
      <c r="G11" s="25">
        <f ca="1">IF(LEN(INDIRECT(ADDRESS(ROW()-1, COLUMN())))=1,"",INDIRECT(ADDRESS(34,6))-INDIRECT(ADDRESS(34,7)))</f>
        <v>-10</v>
      </c>
      <c r="H11" s="25">
        <f ca="1">IF(LEN(INDIRECT(ADDRESS(ROW()-1, COLUMN())))=1,"",INDIRECT(ADDRESS(19,7))-INDIRECT(ADDRESS(19,6)))</f>
        <v>-13</v>
      </c>
      <c r="I11" s="35" t="s">
        <v>5</v>
      </c>
      <c r="J11" s="26">
        <f ca="1">IF(LEN(INDIRECT(ADDRESS(ROW()-1, COLUMN())))=1,"",INDIRECT(ADDRESS(27,6))-INDIRECT(ADDRESS(27,7)))</f>
        <v>-5</v>
      </c>
      <c r="K11" s="27"/>
      <c r="L11" s="25">
        <f ca="1">IF(COUNT(F11:J11)=0,"",SUM(F11:J11))</f>
        <v>-37</v>
      </c>
      <c r="M11" s="28"/>
    </row>
    <row r="12" spans="2:18" ht="21" x14ac:dyDescent="0.3">
      <c r="B12" s="29">
        <v>5</v>
      </c>
      <c r="C12" s="21" t="s">
        <v>17</v>
      </c>
      <c r="D12" s="22"/>
      <c r="E12" s="23"/>
      <c r="F12" s="30" t="str">
        <f ca="1">INDIRECT(ADDRESS(35,6))&amp;":"&amp;INDIRECT(ADDRESS(35,7))</f>
        <v>1:13</v>
      </c>
      <c r="G12" s="32" t="str">
        <f ca="1">INDIRECT(ADDRESS(18,7))&amp;":"&amp;INDIRECT(ADDRESS(18,6))</f>
        <v>6:13</v>
      </c>
      <c r="H12" s="32" t="str">
        <f ca="1">INDIRECT(ADDRESS(22,6))&amp;":"&amp;INDIRECT(ADDRESS(22,7))</f>
        <v>6:8</v>
      </c>
      <c r="I12" s="32" t="str">
        <f ca="1">INDIRECT(ADDRESS(27,7))&amp;":"&amp;INDIRECT(ADDRESS(27,6))</f>
        <v>13:8</v>
      </c>
      <c r="J12" s="36" t="s">
        <v>5</v>
      </c>
      <c r="K12" s="27">
        <f ca="1">IF(COUNT(F13:J13)=0,"",COUNTIF(F13:J13,"&gt;0")+0.5*COUNTIF(F13:J13,0))</f>
        <v>1</v>
      </c>
      <c r="L12" s="25"/>
      <c r="M12" s="28">
        <v>4</v>
      </c>
    </row>
    <row r="13" spans="2:18" ht="21.6" thickBot="1" x14ac:dyDescent="0.35">
      <c r="B13" s="37"/>
      <c r="C13" s="38"/>
      <c r="D13" s="39"/>
      <c r="E13" s="40"/>
      <c r="F13" s="41">
        <f ca="1">IF(LEN(INDIRECT(ADDRESS(ROW()-1, COLUMN())))=1,"",INDIRECT(ADDRESS(35,6))-INDIRECT(ADDRESS(35,7)))</f>
        <v>-12</v>
      </c>
      <c r="G13" s="42">
        <f ca="1">IF(LEN(INDIRECT(ADDRESS(ROW()-1, COLUMN())))=1,"",INDIRECT(ADDRESS(18,7))-INDIRECT(ADDRESS(18,6)))</f>
        <v>-7</v>
      </c>
      <c r="H13" s="42">
        <f ca="1">IF(LEN(INDIRECT(ADDRESS(ROW()-1, COLUMN())))=1,"",INDIRECT(ADDRESS(22,6))-INDIRECT(ADDRESS(22,7)))</f>
        <v>-2</v>
      </c>
      <c r="I13" s="42">
        <f ca="1">IF(LEN(INDIRECT(ADDRESS(ROW()-1, COLUMN())))=1,"",INDIRECT(ADDRESS(27,7))-INDIRECT(ADDRESS(27,6)))</f>
        <v>5</v>
      </c>
      <c r="J13" s="43" t="s">
        <v>5</v>
      </c>
      <c r="K13" s="44"/>
      <c r="L13" s="42">
        <f ca="1">IF(COUNT(F13:J13)=0,"",SUM(F13:J13))</f>
        <v>-16</v>
      </c>
      <c r="M13" s="45"/>
    </row>
    <row r="14" spans="2:18" x14ac:dyDescent="0.3">
      <c r="M14"/>
    </row>
    <row r="15" spans="2:18" x14ac:dyDescent="0.3">
      <c r="M15"/>
    </row>
    <row r="16" spans="2:18" x14ac:dyDescent="0.3">
      <c r="M16"/>
    </row>
    <row r="17" spans="2:13" ht="21.6" thickBot="1" x14ac:dyDescent="0.35">
      <c r="B17" s="46" t="s">
        <v>6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2:13" ht="18.600000000000001" thickBot="1" x14ac:dyDescent="0.35">
      <c r="B18" s="48">
        <v>2</v>
      </c>
      <c r="C18" s="49" t="str">
        <f ca="1">IF(ISBLANK(INDIRECT(ADDRESS(B18*2+2,3))),"",INDIRECT(ADDRESS(B18*2+2,3)))</f>
        <v>ЛиМур</v>
      </c>
      <c r="D18" s="49"/>
      <c r="E18" s="50"/>
      <c r="F18" s="51">
        <v>13</v>
      </c>
      <c r="G18" s="52">
        <v>6</v>
      </c>
      <c r="H18" s="53" t="str">
        <f ca="1">IF(ISBLANK(INDIRECT(ADDRESS(K18*2+2,3))),"",INDIRECT(ADDRESS(K18*2+2,3)))</f>
        <v>Magic</v>
      </c>
      <c r="I18" s="49"/>
      <c r="J18" s="49"/>
      <c r="K18" s="48">
        <v>5</v>
      </c>
      <c r="L18" s="54" t="s">
        <v>7</v>
      </c>
      <c r="M18" s="1"/>
    </row>
    <row r="19" spans="2:13" ht="18.600000000000001" thickBot="1" x14ac:dyDescent="0.35">
      <c r="B19" s="48">
        <v>3</v>
      </c>
      <c r="C19" s="49" t="str">
        <f ca="1">IF(ISBLANK(INDIRECT(ADDRESS(B19*2+2,3))),"",INDIRECT(ADDRESS(B19*2+2,3)))</f>
        <v>Восход</v>
      </c>
      <c r="D19" s="49"/>
      <c r="E19" s="50"/>
      <c r="F19" s="51">
        <v>13</v>
      </c>
      <c r="G19" s="52">
        <v>0</v>
      </c>
      <c r="H19" s="53" t="str">
        <f ca="1">IF(ISBLANK(INDIRECT(ADDRESS(K19*2+2,3))),"",INDIRECT(ADDRESS(K19*2+2,3)))</f>
        <v>Шанталь</v>
      </c>
      <c r="I19" s="49"/>
      <c r="J19" s="49"/>
      <c r="K19" s="48">
        <v>4</v>
      </c>
      <c r="L19" s="54" t="s">
        <v>7</v>
      </c>
      <c r="M19" s="1"/>
    </row>
    <row r="20" spans="2:13" x14ac:dyDescent="0.3">
      <c r="M20" s="48"/>
    </row>
    <row r="21" spans="2:13" ht="21.6" thickBot="1" x14ac:dyDescent="0.35">
      <c r="B21" s="46" t="s">
        <v>8</v>
      </c>
      <c r="C21" s="46"/>
      <c r="D21" s="46"/>
      <c r="E21" s="46"/>
      <c r="F21" s="46"/>
      <c r="G21" s="46"/>
      <c r="H21" s="46"/>
      <c r="I21" s="46"/>
      <c r="J21" s="46"/>
      <c r="K21" s="46"/>
      <c r="M21" s="48"/>
    </row>
    <row r="22" spans="2:13" ht="18.600000000000001" thickBot="1" x14ac:dyDescent="0.35">
      <c r="B22" s="48">
        <v>5</v>
      </c>
      <c r="C22" s="49" t="str">
        <f ca="1">IF(ISBLANK(INDIRECT(ADDRESS(B22*2+2,3))),"",INDIRECT(ADDRESS(B22*2+2,3)))</f>
        <v>Magic</v>
      </c>
      <c r="D22" s="49"/>
      <c r="E22" s="50"/>
      <c r="F22" s="51">
        <v>6</v>
      </c>
      <c r="G22" s="52">
        <v>8</v>
      </c>
      <c r="H22" s="53" t="str">
        <f ca="1">IF(ISBLANK(INDIRECT(ADDRESS(K22*2+2,3))),"",INDIRECT(ADDRESS(K22*2+2,3)))</f>
        <v>Восход</v>
      </c>
      <c r="I22" s="49"/>
      <c r="J22" s="49"/>
      <c r="K22" s="48">
        <v>3</v>
      </c>
      <c r="L22" s="54" t="s">
        <v>7</v>
      </c>
      <c r="M22" s="1"/>
    </row>
    <row r="23" spans="2:13" ht="18.600000000000001" thickBot="1" x14ac:dyDescent="0.35">
      <c r="B23" s="48">
        <v>1</v>
      </c>
      <c r="C23" s="49" t="str">
        <f ca="1">IF(ISBLANK(INDIRECT(ADDRESS(B23*2+2,3))),"",INDIRECT(ADDRESS(B23*2+2,3)))</f>
        <v>КУ-КУ</v>
      </c>
      <c r="D23" s="49"/>
      <c r="E23" s="50"/>
      <c r="F23" s="51">
        <v>11</v>
      </c>
      <c r="G23" s="52">
        <v>12</v>
      </c>
      <c r="H23" s="53" t="str">
        <f ca="1">IF(ISBLANK(INDIRECT(ADDRESS(K23*2+2,3))),"",INDIRECT(ADDRESS(K23*2+2,3)))</f>
        <v>ЛиМур</v>
      </c>
      <c r="I23" s="49"/>
      <c r="J23" s="49"/>
      <c r="K23" s="48">
        <v>2</v>
      </c>
      <c r="L23" s="54" t="s">
        <v>7</v>
      </c>
      <c r="M23" s="1"/>
    </row>
    <row r="24" spans="2:13" x14ac:dyDescent="0.3">
      <c r="M24" s="48"/>
    </row>
    <row r="25" spans="2:13" ht="21.6" thickBot="1" x14ac:dyDescent="0.35">
      <c r="B25" s="46" t="s">
        <v>9</v>
      </c>
      <c r="C25" s="46"/>
      <c r="D25" s="46"/>
      <c r="E25" s="46"/>
      <c r="F25" s="46"/>
      <c r="G25" s="46"/>
      <c r="H25" s="46"/>
      <c r="I25" s="46"/>
      <c r="J25" s="46"/>
      <c r="K25" s="46"/>
      <c r="M25" s="48"/>
    </row>
    <row r="26" spans="2:13" ht="18.600000000000001" thickBot="1" x14ac:dyDescent="0.35">
      <c r="B26" s="48">
        <v>3</v>
      </c>
      <c r="C26" s="49" t="str">
        <f ca="1">IF(ISBLANK(INDIRECT(ADDRESS(B26*2+2,3))),"",INDIRECT(ADDRESS(B26*2+2,3)))</f>
        <v>Восход</v>
      </c>
      <c r="D26" s="49"/>
      <c r="E26" s="50"/>
      <c r="F26" s="51">
        <v>11</v>
      </c>
      <c r="G26" s="52">
        <v>8</v>
      </c>
      <c r="H26" s="53" t="str">
        <f ca="1">IF(ISBLANK(INDIRECT(ADDRESS(K26*2+2,3))),"",INDIRECT(ADDRESS(K26*2+2,3)))</f>
        <v>КУ-КУ</v>
      </c>
      <c r="I26" s="49"/>
      <c r="J26" s="49"/>
      <c r="K26" s="48">
        <v>1</v>
      </c>
      <c r="L26" s="54" t="s">
        <v>7</v>
      </c>
      <c r="M26" s="1"/>
    </row>
    <row r="27" spans="2:13" ht="18.600000000000001" thickBot="1" x14ac:dyDescent="0.35">
      <c r="B27" s="48">
        <v>4</v>
      </c>
      <c r="C27" s="49" t="str">
        <f ca="1">IF(ISBLANK(INDIRECT(ADDRESS(B27*2+2,3))),"",INDIRECT(ADDRESS(B27*2+2,3)))</f>
        <v>Шанталь</v>
      </c>
      <c r="D27" s="49"/>
      <c r="E27" s="50"/>
      <c r="F27" s="51">
        <v>8</v>
      </c>
      <c r="G27" s="52">
        <v>13</v>
      </c>
      <c r="H27" s="53" t="str">
        <f ca="1">IF(ISBLANK(INDIRECT(ADDRESS(K27*2+2,3))),"",INDIRECT(ADDRESS(K27*2+2,3)))</f>
        <v>Magic</v>
      </c>
      <c r="I27" s="49"/>
      <c r="J27" s="49"/>
      <c r="K27" s="48">
        <v>5</v>
      </c>
      <c r="L27" s="54" t="s">
        <v>7</v>
      </c>
      <c r="M27" s="1"/>
    </row>
    <row r="28" spans="2:13" x14ac:dyDescent="0.3">
      <c r="M28" s="48"/>
    </row>
    <row r="29" spans="2:13" ht="21.6" thickBot="1" x14ac:dyDescent="0.35">
      <c r="B29" s="46" t="s">
        <v>10</v>
      </c>
      <c r="C29" s="46"/>
      <c r="D29" s="46"/>
      <c r="E29" s="46"/>
      <c r="F29" s="46"/>
      <c r="G29" s="46"/>
      <c r="H29" s="46"/>
      <c r="I29" s="46"/>
      <c r="J29" s="46"/>
      <c r="K29" s="46"/>
      <c r="M29" s="48"/>
    </row>
    <row r="30" spans="2:13" ht="18.600000000000001" thickBot="1" x14ac:dyDescent="0.35">
      <c r="B30" s="48">
        <v>1</v>
      </c>
      <c r="C30" s="49" t="str">
        <f ca="1">IF(ISBLANK(INDIRECT(ADDRESS(B30*2+2,3))),"",INDIRECT(ADDRESS(B30*2+2,3)))</f>
        <v>КУ-КУ</v>
      </c>
      <c r="D30" s="49"/>
      <c r="E30" s="50"/>
      <c r="F30" s="51">
        <v>13</v>
      </c>
      <c r="G30" s="52">
        <v>4</v>
      </c>
      <c r="H30" s="53" t="str">
        <f ca="1">IF(ISBLANK(INDIRECT(ADDRESS(K30*2+2,3))),"",INDIRECT(ADDRESS(K30*2+2,3)))</f>
        <v>Шанталь</v>
      </c>
      <c r="I30" s="49"/>
      <c r="J30" s="49"/>
      <c r="K30" s="48">
        <v>4</v>
      </c>
      <c r="L30" s="54" t="s">
        <v>7</v>
      </c>
      <c r="M30" s="1"/>
    </row>
    <row r="31" spans="2:13" ht="18.600000000000001" thickBot="1" x14ac:dyDescent="0.35">
      <c r="B31" s="48">
        <v>2</v>
      </c>
      <c r="C31" s="49" t="str">
        <f ca="1">IF(ISBLANK(INDIRECT(ADDRESS(B31*2+2,3))),"",INDIRECT(ADDRESS(B31*2+2,3)))</f>
        <v>ЛиМур</v>
      </c>
      <c r="D31" s="49"/>
      <c r="E31" s="50"/>
      <c r="F31" s="51">
        <v>2</v>
      </c>
      <c r="G31" s="52">
        <v>13</v>
      </c>
      <c r="H31" s="53" t="str">
        <f ca="1">IF(ISBLANK(INDIRECT(ADDRESS(K31*2+2,3))),"",INDIRECT(ADDRESS(K31*2+2,3)))</f>
        <v>Восход</v>
      </c>
      <c r="I31" s="49"/>
      <c r="J31" s="49"/>
      <c r="K31" s="48">
        <v>3</v>
      </c>
      <c r="L31" s="54" t="s">
        <v>7</v>
      </c>
      <c r="M31" s="1"/>
    </row>
    <row r="32" spans="2:13" x14ac:dyDescent="0.3">
      <c r="M32" s="48"/>
    </row>
    <row r="33" spans="2:13" ht="21.6" thickBot="1" x14ac:dyDescent="0.35">
      <c r="B33" s="46" t="s">
        <v>11</v>
      </c>
      <c r="C33" s="46"/>
      <c r="D33" s="46"/>
      <c r="E33" s="46"/>
      <c r="F33" s="46"/>
      <c r="G33" s="46"/>
      <c r="H33" s="46"/>
      <c r="I33" s="46"/>
      <c r="J33" s="46"/>
      <c r="K33" s="46"/>
      <c r="M33" s="48"/>
    </row>
    <row r="34" spans="2:13" ht="18.600000000000001" thickBot="1" x14ac:dyDescent="0.35">
      <c r="B34" s="48">
        <v>4</v>
      </c>
      <c r="C34" s="49" t="str">
        <f ca="1">IF(ISBLANK(INDIRECT(ADDRESS(B34*2+2,3))),"",INDIRECT(ADDRESS(B34*2+2,3)))</f>
        <v>Шанталь</v>
      </c>
      <c r="D34" s="49"/>
      <c r="E34" s="50"/>
      <c r="F34" s="51">
        <v>3</v>
      </c>
      <c r="G34" s="52">
        <v>13</v>
      </c>
      <c r="H34" s="53" t="str">
        <f ca="1">IF(ISBLANK(INDIRECT(ADDRESS(K34*2+2,3))),"",INDIRECT(ADDRESS(K34*2+2,3)))</f>
        <v>ЛиМур</v>
      </c>
      <c r="I34" s="49"/>
      <c r="J34" s="49"/>
      <c r="K34" s="48">
        <v>2</v>
      </c>
      <c r="L34" s="54" t="s">
        <v>7</v>
      </c>
      <c r="M34" s="1"/>
    </row>
    <row r="35" spans="2:13" ht="18.600000000000001" thickBot="1" x14ac:dyDescent="0.35">
      <c r="B35" s="48">
        <v>5</v>
      </c>
      <c r="C35" s="49" t="str">
        <f ca="1">IF(ISBLANK(INDIRECT(ADDRESS(B35*2+2,3))),"",INDIRECT(ADDRESS(B35*2+2,3)))</f>
        <v>Magic</v>
      </c>
      <c r="D35" s="49"/>
      <c r="E35" s="50"/>
      <c r="F35" s="51">
        <v>1</v>
      </c>
      <c r="G35" s="52">
        <v>13</v>
      </c>
      <c r="H35" s="53" t="str">
        <f ca="1">IF(ISBLANK(INDIRECT(ADDRESS(K35*2+2,3))),"",INDIRECT(ADDRESS(K35*2+2,3)))</f>
        <v>КУ-КУ</v>
      </c>
      <c r="I35" s="49"/>
      <c r="J35" s="49"/>
      <c r="K35" s="48">
        <v>1</v>
      </c>
      <c r="L35" s="54" t="s">
        <v>7</v>
      </c>
      <c r="M35" s="1"/>
    </row>
  </sheetData>
  <mergeCells count="47">
    <mergeCell ref="B33:K33"/>
    <mergeCell ref="C34:E34"/>
    <mergeCell ref="H34:J34"/>
    <mergeCell ref="C35:E35"/>
    <mergeCell ref="H35:J35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B17:K17"/>
    <mergeCell ref="C18:E18"/>
    <mergeCell ref="H18:J18"/>
    <mergeCell ref="C19:E19"/>
    <mergeCell ref="H19:J1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6:B7"/>
    <mergeCell ref="C6:E7"/>
    <mergeCell ref="K6:K7"/>
    <mergeCell ref="M6:M7"/>
    <mergeCell ref="B8:B9"/>
    <mergeCell ref="C8:E9"/>
    <mergeCell ref="K8:K9"/>
    <mergeCell ref="M8:M9"/>
    <mergeCell ref="B1:K1"/>
    <mergeCell ref="C3:E3"/>
    <mergeCell ref="B4:B5"/>
    <mergeCell ref="C4:E5"/>
    <mergeCell ref="K4:K5"/>
    <mergeCell ref="M4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2BA0-CE45-4079-AA12-FFE552FB25DE}">
  <dimension ref="A1:M35"/>
  <sheetViews>
    <sheetView workbookViewId="0">
      <selection activeCell="P11" sqref="P11"/>
    </sheetView>
  </sheetViews>
  <sheetFormatPr defaultRowHeight="14.4" x14ac:dyDescent="0.3"/>
  <cols>
    <col min="1" max="1" width="4" style="1" customWidth="1"/>
    <col min="2" max="12" width="10.33203125" customWidth="1"/>
    <col min="13" max="13" width="10.33203125" style="47" customWidth="1"/>
    <col min="14" max="15" width="10.33203125" customWidth="1"/>
  </cols>
  <sheetData>
    <row r="1" spans="2:13" ht="46.2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t="s">
        <v>28</v>
      </c>
      <c r="M1"/>
    </row>
    <row r="2" spans="2:13" ht="15" thickBot="1" x14ac:dyDescent="0.35">
      <c r="M2"/>
    </row>
    <row r="3" spans="2:13" ht="15" thickBot="1" x14ac:dyDescent="0.35">
      <c r="B3" s="3"/>
      <c r="C3" s="4" t="s">
        <v>1</v>
      </c>
      <c r="D3" s="5"/>
      <c r="E3" s="6"/>
      <c r="F3" s="7">
        <v>1</v>
      </c>
      <c r="G3" s="7">
        <v>2</v>
      </c>
      <c r="H3" s="7">
        <v>3</v>
      </c>
      <c r="I3" s="8">
        <v>4</v>
      </c>
      <c r="J3" s="8">
        <v>5</v>
      </c>
      <c r="K3" s="3" t="s">
        <v>2</v>
      </c>
      <c r="L3" s="7" t="s">
        <v>3</v>
      </c>
      <c r="M3" s="9" t="s">
        <v>4</v>
      </c>
    </row>
    <row r="4" spans="2:13" ht="21" x14ac:dyDescent="0.3">
      <c r="B4" s="10">
        <v>1</v>
      </c>
      <c r="C4" s="11" t="s">
        <v>18</v>
      </c>
      <c r="D4" s="12"/>
      <c r="E4" s="13"/>
      <c r="F4" s="14" t="s">
        <v>5</v>
      </c>
      <c r="G4" s="15" t="str">
        <f ca="1">INDIRECT(ADDRESS(23,6))&amp;":"&amp;INDIRECT(ADDRESS(23,7))</f>
        <v>9:7</v>
      </c>
      <c r="H4" s="15" t="str">
        <f ca="1">INDIRECT(ADDRESS(26,7))&amp;":"&amp;INDIRECT(ADDRESS(26,6))</f>
        <v>13:9</v>
      </c>
      <c r="I4" s="15" t="str">
        <f ca="1">INDIRECT(ADDRESS(30,6))&amp;":"&amp;INDIRECT(ADDRESS(30,7))</f>
        <v>13:3</v>
      </c>
      <c r="J4" s="16" t="str">
        <f ca="1">INDIRECT(ADDRESS(35,7))&amp;":"&amp;INDIRECT(ADDRESS(35,6))</f>
        <v>11:10</v>
      </c>
      <c r="K4" s="17">
        <f ca="1">IF(COUNT(F5:J5)=0,"",COUNTIF(F5:J5,"&gt;0")+0.5*COUNTIF(F5:J5,0))</f>
        <v>4</v>
      </c>
      <c r="L4" s="18"/>
      <c r="M4" s="19">
        <v>1</v>
      </c>
    </row>
    <row r="5" spans="2:13" ht="21" x14ac:dyDescent="0.3">
      <c r="B5" s="20"/>
      <c r="C5" s="21"/>
      <c r="D5" s="22"/>
      <c r="E5" s="23"/>
      <c r="F5" s="24" t="s">
        <v>5</v>
      </c>
      <c r="G5" s="25">
        <f ca="1">IF(LEN(INDIRECT(ADDRESS(ROW()-1, COLUMN())))=1,"",INDIRECT(ADDRESS(23,6))-INDIRECT(ADDRESS(23,7)))</f>
        <v>2</v>
      </c>
      <c r="H5" s="25">
        <f ca="1">IF(LEN(INDIRECT(ADDRESS(ROW()-1, COLUMN())))=1,"",INDIRECT(ADDRESS(26,7))-INDIRECT(ADDRESS(26,6)))</f>
        <v>4</v>
      </c>
      <c r="I5" s="25">
        <f ca="1">IF(LEN(INDIRECT(ADDRESS(ROW()-1, COLUMN())))=1,"",INDIRECT(ADDRESS(30,6))-INDIRECT(ADDRESS(30,7)))</f>
        <v>10</v>
      </c>
      <c r="J5" s="26">
        <f ca="1">IF(LEN(INDIRECT(ADDRESS(ROW()-1, COLUMN())))=1,"",INDIRECT(ADDRESS(35,7))-INDIRECT(ADDRESS(35,6)))</f>
        <v>1</v>
      </c>
      <c r="K5" s="27"/>
      <c r="L5" s="25">
        <f ca="1">IF(COUNT(F5:J5)=0,"",SUM(F5:J5))</f>
        <v>17</v>
      </c>
      <c r="M5" s="28"/>
    </row>
    <row r="6" spans="2:13" ht="21" x14ac:dyDescent="0.3">
      <c r="B6" s="29">
        <v>2</v>
      </c>
      <c r="C6" s="21" t="s">
        <v>19</v>
      </c>
      <c r="D6" s="22"/>
      <c r="E6" s="23"/>
      <c r="F6" s="30" t="str">
        <f ca="1">INDIRECT(ADDRESS(23,7))&amp;":"&amp;INDIRECT(ADDRESS(23,6))</f>
        <v>7:9</v>
      </c>
      <c r="G6" s="31" t="s">
        <v>5</v>
      </c>
      <c r="H6" s="32" t="str">
        <f ca="1">INDIRECT(ADDRESS(31,6))&amp;":"&amp;INDIRECT(ADDRESS(31,7))</f>
        <v>12:11</v>
      </c>
      <c r="I6" s="32" t="str">
        <f ca="1">INDIRECT(ADDRESS(34,7))&amp;":"&amp;INDIRECT(ADDRESS(34,6))</f>
        <v>10:6</v>
      </c>
      <c r="J6" s="33" t="str">
        <f ca="1">INDIRECT(ADDRESS(18,6))&amp;":"&amp;INDIRECT(ADDRESS(18,7))</f>
        <v>5:11</v>
      </c>
      <c r="K6" s="27">
        <f ca="1">IF(COUNT(F7:J7)=0,"",COUNTIF(F7:J7,"&gt;0")+0.5*COUNTIF(F7:J7,0))</f>
        <v>2</v>
      </c>
      <c r="L6" s="25"/>
      <c r="M6" s="28">
        <v>3</v>
      </c>
    </row>
    <row r="7" spans="2:13" ht="21" x14ac:dyDescent="0.3">
      <c r="B7" s="20"/>
      <c r="C7" s="21"/>
      <c r="D7" s="22"/>
      <c r="E7" s="23"/>
      <c r="F7" s="34">
        <f ca="1">IF(LEN(INDIRECT(ADDRESS(ROW()-1, COLUMN())))=1,"",INDIRECT(ADDRESS(23,7))-INDIRECT(ADDRESS(23,6)))</f>
        <v>-2</v>
      </c>
      <c r="G7" s="35" t="s">
        <v>5</v>
      </c>
      <c r="H7" s="25">
        <f ca="1">IF(LEN(INDIRECT(ADDRESS(ROW()-1, COLUMN())))=1,"",INDIRECT(ADDRESS(31,6))-INDIRECT(ADDRESS(31,7)))</f>
        <v>1</v>
      </c>
      <c r="I7" s="25">
        <f ca="1">IF(LEN(INDIRECT(ADDRESS(ROW()-1, COLUMN())))=1,"",INDIRECT(ADDRESS(34,7))-INDIRECT(ADDRESS(34,6)))</f>
        <v>4</v>
      </c>
      <c r="J7" s="26">
        <f ca="1">IF(LEN(INDIRECT(ADDRESS(ROW()-1, COLUMN())))=1,"",INDIRECT(ADDRESS(18,6))-INDIRECT(ADDRESS(18,7)))</f>
        <v>-6</v>
      </c>
      <c r="K7" s="27"/>
      <c r="L7" s="25">
        <f ca="1">IF(COUNT(F7:J7)=0,"",SUM(F7:J7))</f>
        <v>-3</v>
      </c>
      <c r="M7" s="28"/>
    </row>
    <row r="8" spans="2:13" ht="21" x14ac:dyDescent="0.3">
      <c r="B8" s="29">
        <v>3</v>
      </c>
      <c r="C8" s="21" t="s">
        <v>20</v>
      </c>
      <c r="D8" s="22"/>
      <c r="E8" s="23"/>
      <c r="F8" s="30" t="str">
        <f ca="1">INDIRECT(ADDRESS(26,6))&amp;":"&amp;INDIRECT(ADDRESS(26,7))</f>
        <v>9:13</v>
      </c>
      <c r="G8" s="32" t="str">
        <f ca="1">INDIRECT(ADDRESS(31,7))&amp;":"&amp;INDIRECT(ADDRESS(31,6))</f>
        <v>11:12</v>
      </c>
      <c r="H8" s="31" t="s">
        <v>5</v>
      </c>
      <c r="I8" s="32" t="str">
        <f ca="1">INDIRECT(ADDRESS(19,6))&amp;":"&amp;INDIRECT(ADDRESS(19,7))</f>
        <v>4:13</v>
      </c>
      <c r="J8" s="33" t="str">
        <f ca="1">INDIRECT(ADDRESS(22,7))&amp;":"&amp;INDIRECT(ADDRESS(22,6))</f>
        <v>13:7</v>
      </c>
      <c r="K8" s="27">
        <f ca="1">IF(COUNT(F9:J9)=0,"",COUNTIF(F9:J9,"&gt;0")+0.5*COUNTIF(F9:J9,0))</f>
        <v>1</v>
      </c>
      <c r="L8" s="25"/>
      <c r="M8" s="28">
        <v>4</v>
      </c>
    </row>
    <row r="9" spans="2:13" ht="21" x14ac:dyDescent="0.3">
      <c r="B9" s="20"/>
      <c r="C9" s="21"/>
      <c r="D9" s="22"/>
      <c r="E9" s="23"/>
      <c r="F9" s="34">
        <f ca="1">IF(LEN(INDIRECT(ADDRESS(ROW()-1, COLUMN())))=1,"",INDIRECT(ADDRESS(26,6))-INDIRECT(ADDRESS(26,7)))</f>
        <v>-4</v>
      </c>
      <c r="G9" s="25">
        <f ca="1">IF(LEN(INDIRECT(ADDRESS(ROW()-1, COLUMN())))=1,"",INDIRECT(ADDRESS(31,7))-INDIRECT(ADDRESS(31,6)))</f>
        <v>-1</v>
      </c>
      <c r="H9" s="35" t="s">
        <v>5</v>
      </c>
      <c r="I9" s="25">
        <f ca="1">IF(LEN(INDIRECT(ADDRESS(ROW()-1, COLUMN())))=1,"",INDIRECT(ADDRESS(19,6))-INDIRECT(ADDRESS(19,7)))</f>
        <v>-9</v>
      </c>
      <c r="J9" s="26">
        <f ca="1">IF(LEN(INDIRECT(ADDRESS(ROW()-1, COLUMN())))=1,"",INDIRECT(ADDRESS(22,7))-INDIRECT(ADDRESS(22,6)))</f>
        <v>6</v>
      </c>
      <c r="K9" s="27"/>
      <c r="L9" s="25">
        <f ca="1">IF(COUNT(F9:J9)=0,"",SUM(F9:J9))</f>
        <v>-8</v>
      </c>
      <c r="M9" s="28"/>
    </row>
    <row r="10" spans="2:13" ht="21" x14ac:dyDescent="0.3">
      <c r="B10" s="29">
        <v>4</v>
      </c>
      <c r="C10" s="21" t="s">
        <v>21</v>
      </c>
      <c r="D10" s="22"/>
      <c r="E10" s="23"/>
      <c r="F10" s="30" t="str">
        <f ca="1">INDIRECT(ADDRESS(30,7))&amp;":"&amp;INDIRECT(ADDRESS(30,6))</f>
        <v>3:13</v>
      </c>
      <c r="G10" s="32" t="str">
        <f ca="1">INDIRECT(ADDRESS(34,6))&amp;":"&amp;INDIRECT(ADDRESS(34,7))</f>
        <v>6:10</v>
      </c>
      <c r="H10" s="32" t="str">
        <f ca="1">INDIRECT(ADDRESS(19,7))&amp;":"&amp;INDIRECT(ADDRESS(19,6))</f>
        <v>13:4</v>
      </c>
      <c r="I10" s="31" t="s">
        <v>5</v>
      </c>
      <c r="J10" s="33" t="str">
        <f ca="1">INDIRECT(ADDRESS(27,6))&amp;":"&amp;INDIRECT(ADDRESS(27,7))</f>
        <v>5:13</v>
      </c>
      <c r="K10" s="27">
        <f ca="1">IF(COUNT(F11:J11)=0,"",COUNTIF(F11:J11,"&gt;0")+0.5*COUNTIF(F11:J11,0))</f>
        <v>1</v>
      </c>
      <c r="L10" s="25"/>
      <c r="M10" s="28"/>
    </row>
    <row r="11" spans="2:13" ht="21" x14ac:dyDescent="0.3">
      <c r="B11" s="20"/>
      <c r="C11" s="21"/>
      <c r="D11" s="22"/>
      <c r="E11" s="23"/>
      <c r="F11" s="34">
        <f ca="1">IF(LEN(INDIRECT(ADDRESS(ROW()-1, COLUMN())))=1,"",INDIRECT(ADDRESS(30,7))-INDIRECT(ADDRESS(30,6)))</f>
        <v>-10</v>
      </c>
      <c r="G11" s="25">
        <f ca="1">IF(LEN(INDIRECT(ADDRESS(ROW()-1, COLUMN())))=1,"",INDIRECT(ADDRESS(34,6))-INDIRECT(ADDRESS(34,7)))</f>
        <v>-4</v>
      </c>
      <c r="H11" s="25">
        <f ca="1">IF(LEN(INDIRECT(ADDRESS(ROW()-1, COLUMN())))=1,"",INDIRECT(ADDRESS(19,7))-INDIRECT(ADDRESS(19,6)))</f>
        <v>9</v>
      </c>
      <c r="I11" s="35" t="s">
        <v>5</v>
      </c>
      <c r="J11" s="26">
        <f ca="1">IF(LEN(INDIRECT(ADDRESS(ROW()-1, COLUMN())))=1,"",INDIRECT(ADDRESS(27,6))-INDIRECT(ADDRESS(27,7)))</f>
        <v>-8</v>
      </c>
      <c r="K11" s="27"/>
      <c r="L11" s="25">
        <f ca="1">IF(COUNT(F11:J11)=0,"",SUM(F11:J11))</f>
        <v>-13</v>
      </c>
      <c r="M11" s="28"/>
    </row>
    <row r="12" spans="2:13" ht="21" x14ac:dyDescent="0.3">
      <c r="B12" s="29">
        <v>5</v>
      </c>
      <c r="C12" s="21" t="s">
        <v>22</v>
      </c>
      <c r="D12" s="22"/>
      <c r="E12" s="23"/>
      <c r="F12" s="30" t="str">
        <f ca="1">INDIRECT(ADDRESS(35,6))&amp;":"&amp;INDIRECT(ADDRESS(35,7))</f>
        <v>10:11</v>
      </c>
      <c r="G12" s="32" t="str">
        <f ca="1">INDIRECT(ADDRESS(18,7))&amp;":"&amp;INDIRECT(ADDRESS(18,6))</f>
        <v>11:5</v>
      </c>
      <c r="H12" s="32" t="str">
        <f ca="1">INDIRECT(ADDRESS(22,6))&amp;":"&amp;INDIRECT(ADDRESS(22,7))</f>
        <v>7:13</v>
      </c>
      <c r="I12" s="32" t="str">
        <f ca="1">INDIRECT(ADDRESS(27,7))&amp;":"&amp;INDIRECT(ADDRESS(27,6))</f>
        <v>13:5</v>
      </c>
      <c r="J12" s="36" t="s">
        <v>5</v>
      </c>
      <c r="K12" s="27">
        <f ca="1">IF(COUNT(F13:J13)=0,"",COUNTIF(F13:J13,"&gt;0")+0.5*COUNTIF(F13:J13,0))</f>
        <v>2</v>
      </c>
      <c r="L12" s="25"/>
      <c r="M12" s="28">
        <v>2</v>
      </c>
    </row>
    <row r="13" spans="2:13" ht="21.6" thickBot="1" x14ac:dyDescent="0.35">
      <c r="B13" s="37"/>
      <c r="C13" s="38"/>
      <c r="D13" s="39"/>
      <c r="E13" s="40"/>
      <c r="F13" s="41">
        <f ca="1">IF(LEN(INDIRECT(ADDRESS(ROW()-1, COLUMN())))=1,"",INDIRECT(ADDRESS(35,6))-INDIRECT(ADDRESS(35,7)))</f>
        <v>-1</v>
      </c>
      <c r="G13" s="42">
        <f ca="1">IF(LEN(INDIRECT(ADDRESS(ROW()-1, COLUMN())))=1,"",INDIRECT(ADDRESS(18,7))-INDIRECT(ADDRESS(18,6)))</f>
        <v>6</v>
      </c>
      <c r="H13" s="42">
        <f ca="1">IF(LEN(INDIRECT(ADDRESS(ROW()-1, COLUMN())))=1,"",INDIRECT(ADDRESS(22,6))-INDIRECT(ADDRESS(22,7)))</f>
        <v>-6</v>
      </c>
      <c r="I13" s="42">
        <f ca="1">IF(LEN(INDIRECT(ADDRESS(ROW()-1, COLUMN())))=1,"",INDIRECT(ADDRESS(27,7))-INDIRECT(ADDRESS(27,6)))</f>
        <v>8</v>
      </c>
      <c r="J13" s="43" t="s">
        <v>5</v>
      </c>
      <c r="K13" s="44"/>
      <c r="L13" s="42">
        <f ca="1">IF(COUNT(F13:J13)=0,"",SUM(F13:J13))</f>
        <v>7</v>
      </c>
      <c r="M13" s="45"/>
    </row>
    <row r="14" spans="2:13" x14ac:dyDescent="0.3">
      <c r="M14"/>
    </row>
    <row r="15" spans="2:13" x14ac:dyDescent="0.3">
      <c r="M15"/>
    </row>
    <row r="16" spans="2:13" x14ac:dyDescent="0.3">
      <c r="M16"/>
    </row>
    <row r="17" spans="2:13" ht="21.6" thickBot="1" x14ac:dyDescent="0.35">
      <c r="B17" s="46" t="s">
        <v>6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2:13" ht="18.600000000000001" thickBot="1" x14ac:dyDescent="0.35">
      <c r="B18" s="48">
        <v>2</v>
      </c>
      <c r="C18" s="49" t="str">
        <f ca="1">IF(ISBLANK(INDIRECT(ADDRESS(B18*2+2,3))),"",INDIRECT(ADDRESS(B18*2+2,3)))</f>
        <v>Forward</v>
      </c>
      <c r="D18" s="49"/>
      <c r="E18" s="50"/>
      <c r="F18" s="51">
        <v>5</v>
      </c>
      <c r="G18" s="52">
        <v>11</v>
      </c>
      <c r="H18" s="53" t="str">
        <f ca="1">IF(ISBLANK(INDIRECT(ADDRESS(K18*2+2,3))),"",INDIRECT(ADDRESS(K18*2+2,3)))</f>
        <v>СЕО</v>
      </c>
      <c r="I18" s="49"/>
      <c r="J18" s="49"/>
      <c r="K18" s="48">
        <v>5</v>
      </c>
      <c r="L18" s="54" t="s">
        <v>7</v>
      </c>
      <c r="M18" s="1"/>
    </row>
    <row r="19" spans="2:13" ht="18.600000000000001" thickBot="1" x14ac:dyDescent="0.35">
      <c r="B19" s="48">
        <v>3</v>
      </c>
      <c r="C19" s="49" t="str">
        <f ca="1">IF(ISBLANK(INDIRECT(ADDRESS(B19*2+2,3))),"",INDIRECT(ADDRESS(B19*2+2,3)))</f>
        <v>ЮЛА</v>
      </c>
      <c r="D19" s="49"/>
      <c r="E19" s="50"/>
      <c r="F19" s="51">
        <v>4</v>
      </c>
      <c r="G19" s="52">
        <v>13</v>
      </c>
      <c r="H19" s="53" t="str">
        <f ca="1">IF(ISBLANK(INDIRECT(ADDRESS(K19*2+2,3))),"",INDIRECT(ADDRESS(K19*2+2,3)))</f>
        <v>Десногорск</v>
      </c>
      <c r="I19" s="49"/>
      <c r="J19" s="49"/>
      <c r="K19" s="48">
        <v>4</v>
      </c>
      <c r="L19" s="54" t="s">
        <v>7</v>
      </c>
      <c r="M19" s="1"/>
    </row>
    <row r="20" spans="2:13" x14ac:dyDescent="0.3">
      <c r="M20" s="48"/>
    </row>
    <row r="21" spans="2:13" ht="21.6" thickBot="1" x14ac:dyDescent="0.35">
      <c r="B21" s="46" t="s">
        <v>8</v>
      </c>
      <c r="C21" s="46"/>
      <c r="D21" s="46"/>
      <c r="E21" s="46"/>
      <c r="F21" s="46"/>
      <c r="G21" s="46"/>
      <c r="H21" s="46"/>
      <c r="I21" s="46"/>
      <c r="J21" s="46"/>
      <c r="K21" s="46"/>
      <c r="M21" s="48"/>
    </row>
    <row r="22" spans="2:13" ht="18.600000000000001" thickBot="1" x14ac:dyDescent="0.35">
      <c r="B22" s="48">
        <v>5</v>
      </c>
      <c r="C22" s="49" t="str">
        <f ca="1">IF(ISBLANK(INDIRECT(ADDRESS(B22*2+2,3))),"",INDIRECT(ADDRESS(B22*2+2,3)))</f>
        <v>СЕО</v>
      </c>
      <c r="D22" s="49"/>
      <c r="E22" s="50"/>
      <c r="F22" s="51">
        <v>7</v>
      </c>
      <c r="G22" s="52">
        <v>13</v>
      </c>
      <c r="H22" s="53" t="str">
        <f ca="1">IF(ISBLANK(INDIRECT(ADDRESS(K22*2+2,3))),"",INDIRECT(ADDRESS(K22*2+2,3)))</f>
        <v>ЮЛА</v>
      </c>
      <c r="I22" s="49"/>
      <c r="J22" s="49"/>
      <c r="K22" s="48">
        <v>3</v>
      </c>
      <c r="L22" s="54" t="s">
        <v>7</v>
      </c>
      <c r="M22" s="1"/>
    </row>
    <row r="23" spans="2:13" ht="18.600000000000001" thickBot="1" x14ac:dyDescent="0.35">
      <c r="B23" s="48">
        <v>1</v>
      </c>
      <c r="C23" s="49" t="str">
        <f ca="1">IF(ISBLANK(INDIRECT(ADDRESS(B23*2+2,3))),"",INDIRECT(ADDRESS(B23*2+2,3)))</f>
        <v>New balance</v>
      </c>
      <c r="D23" s="49"/>
      <c r="E23" s="50"/>
      <c r="F23" s="51">
        <v>9</v>
      </c>
      <c r="G23" s="52">
        <v>7</v>
      </c>
      <c r="H23" s="53" t="str">
        <f ca="1">IF(ISBLANK(INDIRECT(ADDRESS(K23*2+2,3))),"",INDIRECT(ADDRESS(K23*2+2,3)))</f>
        <v>Forward</v>
      </c>
      <c r="I23" s="49"/>
      <c r="J23" s="49"/>
      <c r="K23" s="48">
        <v>2</v>
      </c>
      <c r="L23" s="54" t="s">
        <v>7</v>
      </c>
      <c r="M23" s="1"/>
    </row>
    <row r="24" spans="2:13" x14ac:dyDescent="0.3">
      <c r="M24" s="48"/>
    </row>
    <row r="25" spans="2:13" ht="21.6" thickBot="1" x14ac:dyDescent="0.35">
      <c r="B25" s="46" t="s">
        <v>9</v>
      </c>
      <c r="C25" s="46"/>
      <c r="D25" s="46"/>
      <c r="E25" s="46"/>
      <c r="F25" s="46"/>
      <c r="G25" s="46"/>
      <c r="H25" s="46"/>
      <c r="I25" s="46"/>
      <c r="J25" s="46"/>
      <c r="K25" s="46"/>
      <c r="M25" s="48"/>
    </row>
    <row r="26" spans="2:13" ht="18.600000000000001" thickBot="1" x14ac:dyDescent="0.35">
      <c r="B26" s="48">
        <v>3</v>
      </c>
      <c r="C26" s="49" t="str">
        <f ca="1">IF(ISBLANK(INDIRECT(ADDRESS(B26*2+2,3))),"",INDIRECT(ADDRESS(B26*2+2,3)))</f>
        <v>ЮЛА</v>
      </c>
      <c r="D26" s="49"/>
      <c r="E26" s="50"/>
      <c r="F26" s="51">
        <v>9</v>
      </c>
      <c r="G26" s="52">
        <v>13</v>
      </c>
      <c r="H26" s="53" t="str">
        <f ca="1">IF(ISBLANK(INDIRECT(ADDRESS(K26*2+2,3))),"",INDIRECT(ADDRESS(K26*2+2,3)))</f>
        <v>New balance</v>
      </c>
      <c r="I26" s="49"/>
      <c r="J26" s="49"/>
      <c r="K26" s="48">
        <v>1</v>
      </c>
      <c r="L26" s="54" t="s">
        <v>7</v>
      </c>
      <c r="M26" s="1"/>
    </row>
    <row r="27" spans="2:13" ht="18.600000000000001" thickBot="1" x14ac:dyDescent="0.35">
      <c r="B27" s="48">
        <v>4</v>
      </c>
      <c r="C27" s="49" t="str">
        <f ca="1">IF(ISBLANK(INDIRECT(ADDRESS(B27*2+2,3))),"",INDIRECT(ADDRESS(B27*2+2,3)))</f>
        <v>Десногорск</v>
      </c>
      <c r="D27" s="49"/>
      <c r="E27" s="50"/>
      <c r="F27" s="51">
        <v>5</v>
      </c>
      <c r="G27" s="52">
        <v>13</v>
      </c>
      <c r="H27" s="53" t="str">
        <f ca="1">IF(ISBLANK(INDIRECT(ADDRESS(K27*2+2,3))),"",INDIRECT(ADDRESS(K27*2+2,3)))</f>
        <v>СЕО</v>
      </c>
      <c r="I27" s="49"/>
      <c r="J27" s="49"/>
      <c r="K27" s="48">
        <v>5</v>
      </c>
      <c r="L27" s="54" t="s">
        <v>7</v>
      </c>
      <c r="M27" s="1"/>
    </row>
    <row r="28" spans="2:13" x14ac:dyDescent="0.3">
      <c r="M28" s="48"/>
    </row>
    <row r="29" spans="2:13" ht="21.6" thickBot="1" x14ac:dyDescent="0.35">
      <c r="B29" s="46" t="s">
        <v>10</v>
      </c>
      <c r="C29" s="46"/>
      <c r="D29" s="46"/>
      <c r="E29" s="46"/>
      <c r="F29" s="46"/>
      <c r="G29" s="46"/>
      <c r="H29" s="46"/>
      <c r="I29" s="46"/>
      <c r="J29" s="46"/>
      <c r="K29" s="46"/>
      <c r="M29" s="48"/>
    </row>
    <row r="30" spans="2:13" ht="18.600000000000001" thickBot="1" x14ac:dyDescent="0.35">
      <c r="B30" s="48">
        <v>1</v>
      </c>
      <c r="C30" s="49" t="str">
        <f ca="1">IF(ISBLANK(INDIRECT(ADDRESS(B30*2+2,3))),"",INDIRECT(ADDRESS(B30*2+2,3)))</f>
        <v>New balance</v>
      </c>
      <c r="D30" s="49"/>
      <c r="E30" s="50"/>
      <c r="F30" s="51">
        <v>13</v>
      </c>
      <c r="G30" s="52">
        <v>3</v>
      </c>
      <c r="H30" s="53" t="str">
        <f ca="1">IF(ISBLANK(INDIRECT(ADDRESS(K30*2+2,3))),"",INDIRECT(ADDRESS(K30*2+2,3)))</f>
        <v>Десногорск</v>
      </c>
      <c r="I30" s="49"/>
      <c r="J30" s="49"/>
      <c r="K30" s="48">
        <v>4</v>
      </c>
      <c r="L30" s="54" t="s">
        <v>7</v>
      </c>
      <c r="M30" s="1"/>
    </row>
    <row r="31" spans="2:13" ht="18.600000000000001" thickBot="1" x14ac:dyDescent="0.35">
      <c r="B31" s="48">
        <v>2</v>
      </c>
      <c r="C31" s="49" t="str">
        <f ca="1">IF(ISBLANK(INDIRECT(ADDRESS(B31*2+2,3))),"",INDIRECT(ADDRESS(B31*2+2,3)))</f>
        <v>Forward</v>
      </c>
      <c r="D31" s="49"/>
      <c r="E31" s="50"/>
      <c r="F31" s="51">
        <v>12</v>
      </c>
      <c r="G31" s="52">
        <v>11</v>
      </c>
      <c r="H31" s="53" t="str">
        <f ca="1">IF(ISBLANK(INDIRECT(ADDRESS(K31*2+2,3))),"",INDIRECT(ADDRESS(K31*2+2,3)))</f>
        <v>ЮЛА</v>
      </c>
      <c r="I31" s="49"/>
      <c r="J31" s="49"/>
      <c r="K31" s="48">
        <v>3</v>
      </c>
      <c r="L31" s="54" t="s">
        <v>7</v>
      </c>
      <c r="M31" s="1"/>
    </row>
    <row r="32" spans="2:13" x14ac:dyDescent="0.3">
      <c r="M32" s="48"/>
    </row>
    <row r="33" spans="2:13" ht="21.6" thickBot="1" x14ac:dyDescent="0.35">
      <c r="B33" s="46" t="s">
        <v>11</v>
      </c>
      <c r="C33" s="46"/>
      <c r="D33" s="46"/>
      <c r="E33" s="46"/>
      <c r="F33" s="46"/>
      <c r="G33" s="46"/>
      <c r="H33" s="46"/>
      <c r="I33" s="46"/>
      <c r="J33" s="46"/>
      <c r="K33" s="46"/>
      <c r="M33" s="48"/>
    </row>
    <row r="34" spans="2:13" ht="18.600000000000001" thickBot="1" x14ac:dyDescent="0.35">
      <c r="B34" s="48">
        <v>4</v>
      </c>
      <c r="C34" s="49" t="str">
        <f ca="1">IF(ISBLANK(INDIRECT(ADDRESS(B34*2+2,3))),"",INDIRECT(ADDRESS(B34*2+2,3)))</f>
        <v>Десногорск</v>
      </c>
      <c r="D34" s="49"/>
      <c r="E34" s="50"/>
      <c r="F34" s="51">
        <v>6</v>
      </c>
      <c r="G34" s="52">
        <v>10</v>
      </c>
      <c r="H34" s="53" t="str">
        <f ca="1">IF(ISBLANK(INDIRECT(ADDRESS(K34*2+2,3))),"",INDIRECT(ADDRESS(K34*2+2,3)))</f>
        <v>Forward</v>
      </c>
      <c r="I34" s="49"/>
      <c r="J34" s="49"/>
      <c r="K34" s="48">
        <v>2</v>
      </c>
      <c r="L34" s="54" t="s">
        <v>7</v>
      </c>
      <c r="M34" s="1"/>
    </row>
    <row r="35" spans="2:13" ht="18.600000000000001" thickBot="1" x14ac:dyDescent="0.35">
      <c r="B35" s="48">
        <v>5</v>
      </c>
      <c r="C35" s="49" t="str">
        <f ca="1">IF(ISBLANK(INDIRECT(ADDRESS(B35*2+2,3))),"",INDIRECT(ADDRESS(B35*2+2,3)))</f>
        <v>СЕО</v>
      </c>
      <c r="D35" s="49"/>
      <c r="E35" s="50"/>
      <c r="F35" s="51">
        <v>10</v>
      </c>
      <c r="G35" s="52">
        <v>11</v>
      </c>
      <c r="H35" s="53" t="str">
        <f ca="1">IF(ISBLANK(INDIRECT(ADDRESS(K35*2+2,3))),"",INDIRECT(ADDRESS(K35*2+2,3)))</f>
        <v>New balance</v>
      </c>
      <c r="I35" s="49"/>
      <c r="J35" s="49"/>
      <c r="K35" s="48">
        <v>1</v>
      </c>
      <c r="L35" s="54" t="s">
        <v>7</v>
      </c>
      <c r="M35" s="1"/>
    </row>
  </sheetData>
  <mergeCells count="47">
    <mergeCell ref="B33:K33"/>
    <mergeCell ref="C34:E34"/>
    <mergeCell ref="H34:J34"/>
    <mergeCell ref="C35:E35"/>
    <mergeCell ref="H35:J35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B17:K17"/>
    <mergeCell ref="C18:E18"/>
    <mergeCell ref="H18:J18"/>
    <mergeCell ref="C19:E19"/>
    <mergeCell ref="H19:J1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6:B7"/>
    <mergeCell ref="C6:E7"/>
    <mergeCell ref="K6:K7"/>
    <mergeCell ref="M6:M7"/>
    <mergeCell ref="B8:B9"/>
    <mergeCell ref="C8:E9"/>
    <mergeCell ref="K8:K9"/>
    <mergeCell ref="M8:M9"/>
    <mergeCell ref="B1:K1"/>
    <mergeCell ref="C3:E3"/>
    <mergeCell ref="B4:B5"/>
    <mergeCell ref="C4:E5"/>
    <mergeCell ref="K4:K5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4763-0FB8-43E7-B206-BC5FD1D72BEA}">
  <dimension ref="A1:M35"/>
  <sheetViews>
    <sheetView topLeftCell="A2" workbookViewId="0">
      <selection activeCell="Q12" sqref="Q12"/>
    </sheetView>
  </sheetViews>
  <sheetFormatPr defaultRowHeight="14.4" x14ac:dyDescent="0.3"/>
  <cols>
    <col min="1" max="1" width="4" style="1" customWidth="1"/>
    <col min="2" max="12" width="10.33203125" customWidth="1"/>
    <col min="13" max="13" width="10.33203125" style="47" customWidth="1"/>
    <col min="14" max="15" width="10.33203125" customWidth="1"/>
  </cols>
  <sheetData>
    <row r="1" spans="2:13" ht="46.2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M1"/>
    </row>
    <row r="2" spans="2:13" ht="15" thickBot="1" x14ac:dyDescent="0.35">
      <c r="M2"/>
    </row>
    <row r="3" spans="2:13" ht="15" thickBot="1" x14ac:dyDescent="0.35">
      <c r="B3" s="3"/>
      <c r="C3" s="4" t="s">
        <v>1</v>
      </c>
      <c r="D3" s="5"/>
      <c r="E3" s="6"/>
      <c r="F3" s="7">
        <v>1</v>
      </c>
      <c r="G3" s="7">
        <v>2</v>
      </c>
      <c r="H3" s="7">
        <v>3</v>
      </c>
      <c r="I3" s="8">
        <v>4</v>
      </c>
      <c r="J3" s="8">
        <v>5</v>
      </c>
      <c r="K3" s="3" t="s">
        <v>2</v>
      </c>
      <c r="L3" s="7" t="s">
        <v>3</v>
      </c>
      <c r="M3" s="9" t="s">
        <v>4</v>
      </c>
    </row>
    <row r="4" spans="2:13" ht="21" x14ac:dyDescent="0.3">
      <c r="B4" s="10">
        <v>1</v>
      </c>
      <c r="C4" s="11" t="s">
        <v>23</v>
      </c>
      <c r="D4" s="12"/>
      <c r="E4" s="13"/>
      <c r="F4" s="14" t="s">
        <v>5</v>
      </c>
      <c r="G4" s="15" t="str">
        <f ca="1">INDIRECT(ADDRESS(23,6))&amp;":"&amp;INDIRECT(ADDRESS(23,7))</f>
        <v>13:3</v>
      </c>
      <c r="H4" s="15" t="str">
        <f ca="1">INDIRECT(ADDRESS(26,7))&amp;":"&amp;INDIRECT(ADDRESS(26,6))</f>
        <v>9:7</v>
      </c>
      <c r="I4" s="15" t="str">
        <f ca="1">INDIRECT(ADDRESS(30,6))&amp;":"&amp;INDIRECT(ADDRESS(30,7))</f>
        <v>13:1</v>
      </c>
      <c r="J4" s="16" t="str">
        <f ca="1">INDIRECT(ADDRESS(35,7))&amp;":"&amp;INDIRECT(ADDRESS(35,6))</f>
        <v>10:8</v>
      </c>
      <c r="K4" s="17">
        <f ca="1">IF(COUNT(F5:J5)=0,"",COUNTIF(F5:J5,"&gt;0")+0.5*COUNTIF(F5:J5,0))</f>
        <v>4</v>
      </c>
      <c r="L4" s="18"/>
      <c r="M4" s="19">
        <v>1</v>
      </c>
    </row>
    <row r="5" spans="2:13" ht="21" x14ac:dyDescent="0.3">
      <c r="B5" s="20"/>
      <c r="C5" s="21"/>
      <c r="D5" s="22"/>
      <c r="E5" s="23"/>
      <c r="F5" s="24" t="s">
        <v>5</v>
      </c>
      <c r="G5" s="25">
        <f ca="1">IF(LEN(INDIRECT(ADDRESS(ROW()-1, COLUMN())))=1,"",INDIRECT(ADDRESS(23,6))-INDIRECT(ADDRESS(23,7)))</f>
        <v>10</v>
      </c>
      <c r="H5" s="25">
        <f ca="1">IF(LEN(INDIRECT(ADDRESS(ROW()-1, COLUMN())))=1,"",INDIRECT(ADDRESS(26,7))-INDIRECT(ADDRESS(26,6)))</f>
        <v>2</v>
      </c>
      <c r="I5" s="25">
        <f ca="1">IF(LEN(INDIRECT(ADDRESS(ROW()-1, COLUMN())))=1,"",INDIRECT(ADDRESS(30,6))-INDIRECT(ADDRESS(30,7)))</f>
        <v>12</v>
      </c>
      <c r="J5" s="26">
        <f ca="1">IF(LEN(INDIRECT(ADDRESS(ROW()-1, COLUMN())))=1,"",INDIRECT(ADDRESS(35,7))-INDIRECT(ADDRESS(35,6)))</f>
        <v>2</v>
      </c>
      <c r="K5" s="27"/>
      <c r="L5" s="25">
        <f ca="1">IF(COUNT(F5:J5)=0,"",SUM(F5:J5))</f>
        <v>26</v>
      </c>
      <c r="M5" s="28"/>
    </row>
    <row r="6" spans="2:13" ht="21" x14ac:dyDescent="0.3">
      <c r="B6" s="29">
        <v>2</v>
      </c>
      <c r="C6" s="21" t="s">
        <v>24</v>
      </c>
      <c r="D6" s="22"/>
      <c r="E6" s="23"/>
      <c r="F6" s="30" t="str">
        <f ca="1">INDIRECT(ADDRESS(23,7))&amp;":"&amp;INDIRECT(ADDRESS(23,6))</f>
        <v>3:13</v>
      </c>
      <c r="G6" s="31" t="s">
        <v>5</v>
      </c>
      <c r="H6" s="32" t="str">
        <f ca="1">INDIRECT(ADDRESS(31,6))&amp;":"&amp;INDIRECT(ADDRESS(31,7))</f>
        <v>13:5</v>
      </c>
      <c r="I6" s="32" t="str">
        <f ca="1">INDIRECT(ADDRESS(34,7))&amp;":"&amp;INDIRECT(ADDRESS(34,6))</f>
        <v>5:13</v>
      </c>
      <c r="J6" s="33" t="str">
        <f ca="1">INDIRECT(ADDRESS(18,6))&amp;":"&amp;INDIRECT(ADDRESS(18,7))</f>
        <v>6:12</v>
      </c>
      <c r="K6" s="27">
        <f ca="1">IF(COUNT(F7:J7)=0,"",COUNTIF(F7:J7,"&gt;0")+0.5*COUNTIF(F7:J7,0))</f>
        <v>1</v>
      </c>
      <c r="L6" s="25"/>
      <c r="M6" s="28">
        <v>4</v>
      </c>
    </row>
    <row r="7" spans="2:13" ht="21" x14ac:dyDescent="0.3">
      <c r="B7" s="20"/>
      <c r="C7" s="21"/>
      <c r="D7" s="22"/>
      <c r="E7" s="23"/>
      <c r="F7" s="34">
        <f ca="1">IF(LEN(INDIRECT(ADDRESS(ROW()-1, COLUMN())))=1,"",INDIRECT(ADDRESS(23,7))-INDIRECT(ADDRESS(23,6)))</f>
        <v>-10</v>
      </c>
      <c r="G7" s="35" t="s">
        <v>5</v>
      </c>
      <c r="H7" s="25">
        <f ca="1">IF(LEN(INDIRECT(ADDRESS(ROW()-1, COLUMN())))=1,"",INDIRECT(ADDRESS(31,6))-INDIRECT(ADDRESS(31,7)))</f>
        <v>8</v>
      </c>
      <c r="I7" s="25">
        <f ca="1">IF(LEN(INDIRECT(ADDRESS(ROW()-1, COLUMN())))=1,"",INDIRECT(ADDRESS(34,7))-INDIRECT(ADDRESS(34,6)))</f>
        <v>-8</v>
      </c>
      <c r="J7" s="26">
        <f ca="1">IF(LEN(INDIRECT(ADDRESS(ROW()-1, COLUMN())))=1,"",INDIRECT(ADDRESS(18,6))-INDIRECT(ADDRESS(18,7)))</f>
        <v>-6</v>
      </c>
      <c r="K7" s="27"/>
      <c r="L7" s="25">
        <f ca="1">IF(COUNT(F7:J7)=0,"",SUM(F7:J7))</f>
        <v>-16</v>
      </c>
      <c r="M7" s="28"/>
    </row>
    <row r="8" spans="2:13" ht="21" x14ac:dyDescent="0.3">
      <c r="B8" s="29">
        <v>3</v>
      </c>
      <c r="C8" s="21" t="s">
        <v>25</v>
      </c>
      <c r="D8" s="22"/>
      <c r="E8" s="23"/>
      <c r="F8" s="30" t="str">
        <f ca="1">INDIRECT(ADDRESS(26,6))&amp;":"&amp;INDIRECT(ADDRESS(26,7))</f>
        <v>7:9</v>
      </c>
      <c r="G8" s="32" t="str">
        <f ca="1">INDIRECT(ADDRESS(31,7))&amp;":"&amp;INDIRECT(ADDRESS(31,6))</f>
        <v>5:13</v>
      </c>
      <c r="H8" s="31" t="s">
        <v>5</v>
      </c>
      <c r="I8" s="32" t="str">
        <f ca="1">INDIRECT(ADDRESS(19,6))&amp;":"&amp;INDIRECT(ADDRESS(19,7))</f>
        <v>4:11</v>
      </c>
      <c r="J8" s="33" t="str">
        <f ca="1">INDIRECT(ADDRESS(22,7))&amp;":"&amp;INDIRECT(ADDRESS(22,6))</f>
        <v>5:13</v>
      </c>
      <c r="K8" s="27">
        <f ca="1">IF(COUNT(F9:J9)=0,"",COUNTIF(F9:J9,"&gt;0")+0.5*COUNTIF(F9:J9,0))</f>
        <v>0</v>
      </c>
      <c r="L8" s="25"/>
      <c r="M8" s="28"/>
    </row>
    <row r="9" spans="2:13" ht="21" x14ac:dyDescent="0.3">
      <c r="B9" s="20"/>
      <c r="C9" s="21"/>
      <c r="D9" s="22"/>
      <c r="E9" s="23"/>
      <c r="F9" s="34">
        <f ca="1">IF(LEN(INDIRECT(ADDRESS(ROW()-1, COLUMN())))=1,"",INDIRECT(ADDRESS(26,6))-INDIRECT(ADDRESS(26,7)))</f>
        <v>-2</v>
      </c>
      <c r="G9" s="25">
        <f ca="1">IF(LEN(INDIRECT(ADDRESS(ROW()-1, COLUMN())))=1,"",INDIRECT(ADDRESS(31,7))-INDIRECT(ADDRESS(31,6)))</f>
        <v>-8</v>
      </c>
      <c r="H9" s="35" t="s">
        <v>5</v>
      </c>
      <c r="I9" s="25">
        <f ca="1">IF(LEN(INDIRECT(ADDRESS(ROW()-1, COLUMN())))=1,"",INDIRECT(ADDRESS(19,6))-INDIRECT(ADDRESS(19,7)))</f>
        <v>-7</v>
      </c>
      <c r="J9" s="26">
        <f ca="1">IF(LEN(INDIRECT(ADDRESS(ROW()-1, COLUMN())))=1,"",INDIRECT(ADDRESS(22,7))-INDIRECT(ADDRESS(22,6)))</f>
        <v>-8</v>
      </c>
      <c r="K9" s="27"/>
      <c r="L9" s="25">
        <f ca="1">IF(COUNT(F9:J9)=0,"",SUM(F9:J9))</f>
        <v>-25</v>
      </c>
      <c r="M9" s="28"/>
    </row>
    <row r="10" spans="2:13" ht="21" x14ac:dyDescent="0.3">
      <c r="B10" s="29">
        <v>4</v>
      </c>
      <c r="C10" s="21" t="s">
        <v>26</v>
      </c>
      <c r="D10" s="22"/>
      <c r="E10" s="23"/>
      <c r="F10" s="30" t="str">
        <f ca="1">INDIRECT(ADDRESS(30,7))&amp;":"&amp;INDIRECT(ADDRESS(30,6))</f>
        <v>1:13</v>
      </c>
      <c r="G10" s="32" t="str">
        <f ca="1">INDIRECT(ADDRESS(34,6))&amp;":"&amp;INDIRECT(ADDRESS(34,7))</f>
        <v>13:5</v>
      </c>
      <c r="H10" s="32" t="str">
        <f ca="1">INDIRECT(ADDRESS(19,7))&amp;":"&amp;INDIRECT(ADDRESS(19,6))</f>
        <v>11:4</v>
      </c>
      <c r="I10" s="31" t="s">
        <v>5</v>
      </c>
      <c r="J10" s="33" t="str">
        <f ca="1">INDIRECT(ADDRESS(27,6))&amp;":"&amp;INDIRECT(ADDRESS(27,7))</f>
        <v>9:5</v>
      </c>
      <c r="K10" s="27">
        <f ca="1">IF(COUNT(F11:J11)=0,"",COUNTIF(F11:J11,"&gt;0")+0.5*COUNTIF(F11:J11,0))</f>
        <v>3</v>
      </c>
      <c r="L10" s="25"/>
      <c r="M10" s="28">
        <v>2</v>
      </c>
    </row>
    <row r="11" spans="2:13" ht="21" x14ac:dyDescent="0.3">
      <c r="B11" s="20"/>
      <c r="C11" s="21"/>
      <c r="D11" s="22"/>
      <c r="E11" s="23"/>
      <c r="F11" s="34">
        <f ca="1">IF(LEN(INDIRECT(ADDRESS(ROW()-1, COLUMN())))=1,"",INDIRECT(ADDRESS(30,7))-INDIRECT(ADDRESS(30,6)))</f>
        <v>-12</v>
      </c>
      <c r="G11" s="25">
        <f ca="1">IF(LEN(INDIRECT(ADDRESS(ROW()-1, COLUMN())))=1,"",INDIRECT(ADDRESS(34,6))-INDIRECT(ADDRESS(34,7)))</f>
        <v>8</v>
      </c>
      <c r="H11" s="25">
        <f ca="1">IF(LEN(INDIRECT(ADDRESS(ROW()-1, COLUMN())))=1,"",INDIRECT(ADDRESS(19,7))-INDIRECT(ADDRESS(19,6)))</f>
        <v>7</v>
      </c>
      <c r="I11" s="35" t="s">
        <v>5</v>
      </c>
      <c r="J11" s="26">
        <f ca="1">IF(LEN(INDIRECT(ADDRESS(ROW()-1, COLUMN())))=1,"",INDIRECT(ADDRESS(27,6))-INDIRECT(ADDRESS(27,7)))</f>
        <v>4</v>
      </c>
      <c r="K11" s="27"/>
      <c r="L11" s="25">
        <f ca="1">IF(COUNT(F11:J11)=0,"",SUM(F11:J11))</f>
        <v>7</v>
      </c>
      <c r="M11" s="28"/>
    </row>
    <row r="12" spans="2:13" ht="21" x14ac:dyDescent="0.3">
      <c r="B12" s="29">
        <v>5</v>
      </c>
      <c r="C12" s="21" t="s">
        <v>27</v>
      </c>
      <c r="D12" s="22"/>
      <c r="E12" s="23"/>
      <c r="F12" s="30" t="str">
        <f ca="1">INDIRECT(ADDRESS(35,6))&amp;":"&amp;INDIRECT(ADDRESS(35,7))</f>
        <v>8:10</v>
      </c>
      <c r="G12" s="32" t="str">
        <f ca="1">INDIRECT(ADDRESS(18,7))&amp;":"&amp;INDIRECT(ADDRESS(18,6))</f>
        <v>12:6</v>
      </c>
      <c r="H12" s="32" t="str">
        <f ca="1">INDIRECT(ADDRESS(22,6))&amp;":"&amp;INDIRECT(ADDRESS(22,7))</f>
        <v>13:5</v>
      </c>
      <c r="I12" s="32" t="str">
        <f ca="1">INDIRECT(ADDRESS(27,7))&amp;":"&amp;INDIRECT(ADDRESS(27,6))</f>
        <v>5:9</v>
      </c>
      <c r="J12" s="36" t="s">
        <v>5</v>
      </c>
      <c r="K12" s="27">
        <f ca="1">IF(COUNT(F13:J13)=0,"",COUNTIF(F13:J13,"&gt;0")+0.5*COUNTIF(F13:J13,0))</f>
        <v>2</v>
      </c>
      <c r="L12" s="25"/>
      <c r="M12" s="28">
        <v>3</v>
      </c>
    </row>
    <row r="13" spans="2:13" ht="21.6" thickBot="1" x14ac:dyDescent="0.35">
      <c r="B13" s="37"/>
      <c r="C13" s="38"/>
      <c r="D13" s="39"/>
      <c r="E13" s="40"/>
      <c r="F13" s="41">
        <f ca="1">IF(LEN(INDIRECT(ADDRESS(ROW()-1, COLUMN())))=1,"",INDIRECT(ADDRESS(35,6))-INDIRECT(ADDRESS(35,7)))</f>
        <v>-2</v>
      </c>
      <c r="G13" s="42">
        <f ca="1">IF(LEN(INDIRECT(ADDRESS(ROW()-1, COLUMN())))=1,"",INDIRECT(ADDRESS(18,7))-INDIRECT(ADDRESS(18,6)))</f>
        <v>6</v>
      </c>
      <c r="H13" s="42">
        <f ca="1">IF(LEN(INDIRECT(ADDRESS(ROW()-1, COLUMN())))=1,"",INDIRECT(ADDRESS(22,6))-INDIRECT(ADDRESS(22,7)))</f>
        <v>8</v>
      </c>
      <c r="I13" s="42">
        <f ca="1">IF(LEN(INDIRECT(ADDRESS(ROW()-1, COLUMN())))=1,"",INDIRECT(ADDRESS(27,7))-INDIRECT(ADDRESS(27,6)))</f>
        <v>-4</v>
      </c>
      <c r="J13" s="43" t="s">
        <v>5</v>
      </c>
      <c r="K13" s="44"/>
      <c r="L13" s="42">
        <f ca="1">IF(COUNT(F13:J13)=0,"",SUM(F13:J13))</f>
        <v>8</v>
      </c>
      <c r="M13" s="45"/>
    </row>
    <row r="14" spans="2:13" x14ac:dyDescent="0.3">
      <c r="M14"/>
    </row>
    <row r="15" spans="2:13" x14ac:dyDescent="0.3">
      <c r="M15"/>
    </row>
    <row r="16" spans="2:13" x14ac:dyDescent="0.3">
      <c r="M16"/>
    </row>
    <row r="17" spans="2:13" ht="21.6" thickBot="1" x14ac:dyDescent="0.35">
      <c r="B17" s="46" t="s">
        <v>6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2:13" ht="18.600000000000001" thickBot="1" x14ac:dyDescent="0.35">
      <c r="B18" s="48">
        <v>2</v>
      </c>
      <c r="C18" s="49" t="str">
        <f ca="1">IF(ISBLANK(INDIRECT(ADDRESS(B18*2+2,3))),"",INDIRECT(ADDRESS(B18*2+2,3)))</f>
        <v>Одноклассники</v>
      </c>
      <c r="D18" s="49"/>
      <c r="E18" s="50"/>
      <c r="F18" s="51">
        <v>6</v>
      </c>
      <c r="G18" s="52">
        <v>12</v>
      </c>
      <c r="H18" s="53" t="str">
        <f ca="1">IF(ISBLANK(INDIRECT(ADDRESS(K18*2+2,3))),"",INDIRECT(ADDRESS(K18*2+2,3)))</f>
        <v>ВВ</v>
      </c>
      <c r="I18" s="49"/>
      <c r="J18" s="49"/>
      <c r="K18" s="48">
        <v>5</v>
      </c>
      <c r="L18" s="54" t="s">
        <v>7</v>
      </c>
      <c r="M18" s="1"/>
    </row>
    <row r="19" spans="2:13" ht="18.600000000000001" thickBot="1" x14ac:dyDescent="0.35">
      <c r="B19" s="48">
        <v>3</v>
      </c>
      <c r="C19" s="49" t="str">
        <f ca="1">IF(ISBLANK(INDIRECT(ADDRESS(B19*2+2,3))),"",INDIRECT(ADDRESS(B19*2+2,3)))</f>
        <v>КЕША</v>
      </c>
      <c r="D19" s="49"/>
      <c r="E19" s="50"/>
      <c r="F19" s="51">
        <v>4</v>
      </c>
      <c r="G19" s="52">
        <v>11</v>
      </c>
      <c r="H19" s="53" t="str">
        <f ca="1">IF(ISBLANK(INDIRECT(ADDRESS(K19*2+2,3))),"",INDIRECT(ADDRESS(K19*2+2,3)))</f>
        <v>Бон шанс</v>
      </c>
      <c r="I19" s="49"/>
      <c r="J19" s="49"/>
      <c r="K19" s="48">
        <v>4</v>
      </c>
      <c r="L19" s="54" t="s">
        <v>7</v>
      </c>
      <c r="M19" s="1"/>
    </row>
    <row r="20" spans="2:13" x14ac:dyDescent="0.3">
      <c r="M20" s="48"/>
    </row>
    <row r="21" spans="2:13" ht="21.6" thickBot="1" x14ac:dyDescent="0.35">
      <c r="B21" s="46" t="s">
        <v>8</v>
      </c>
      <c r="C21" s="46"/>
      <c r="D21" s="46"/>
      <c r="E21" s="46"/>
      <c r="F21" s="46"/>
      <c r="G21" s="46"/>
      <c r="H21" s="46"/>
      <c r="I21" s="46"/>
      <c r="J21" s="46"/>
      <c r="K21" s="46"/>
      <c r="M21" s="48"/>
    </row>
    <row r="22" spans="2:13" ht="18.600000000000001" thickBot="1" x14ac:dyDescent="0.35">
      <c r="B22" s="48">
        <v>5</v>
      </c>
      <c r="C22" s="49" t="str">
        <f ca="1">IF(ISBLANK(INDIRECT(ADDRESS(B22*2+2,3))),"",INDIRECT(ADDRESS(B22*2+2,3)))</f>
        <v>ВВ</v>
      </c>
      <c r="D22" s="49"/>
      <c r="E22" s="50"/>
      <c r="F22" s="51">
        <v>13</v>
      </c>
      <c r="G22" s="52">
        <v>5</v>
      </c>
      <c r="H22" s="53" t="str">
        <f ca="1">IF(ISBLANK(INDIRECT(ADDRESS(K22*2+2,3))),"",INDIRECT(ADDRESS(K22*2+2,3)))</f>
        <v>КЕША</v>
      </c>
      <c r="I22" s="49"/>
      <c r="J22" s="49"/>
      <c r="K22" s="48">
        <v>3</v>
      </c>
      <c r="L22" s="54" t="s">
        <v>7</v>
      </c>
      <c r="M22" s="1"/>
    </row>
    <row r="23" spans="2:13" ht="18.600000000000001" thickBot="1" x14ac:dyDescent="0.35">
      <c r="B23" s="48">
        <v>1</v>
      </c>
      <c r="C23" s="49" t="str">
        <f ca="1">IF(ISBLANK(INDIRECT(ADDRESS(B23*2+2,3))),"",INDIRECT(ADDRESS(B23*2+2,3)))</f>
        <v>Куантро</v>
      </c>
      <c r="D23" s="49"/>
      <c r="E23" s="50"/>
      <c r="F23" s="51">
        <v>13</v>
      </c>
      <c r="G23" s="52">
        <v>3</v>
      </c>
      <c r="H23" s="53" t="str">
        <f ca="1">IF(ISBLANK(INDIRECT(ADDRESS(K23*2+2,3))),"",INDIRECT(ADDRESS(K23*2+2,3)))</f>
        <v>Одноклассники</v>
      </c>
      <c r="I23" s="49"/>
      <c r="J23" s="49"/>
      <c r="K23" s="48">
        <v>2</v>
      </c>
      <c r="L23" s="54" t="s">
        <v>7</v>
      </c>
      <c r="M23" s="1"/>
    </row>
    <row r="24" spans="2:13" x14ac:dyDescent="0.3">
      <c r="M24" s="48"/>
    </row>
    <row r="25" spans="2:13" ht="21.6" thickBot="1" x14ac:dyDescent="0.35">
      <c r="B25" s="46" t="s">
        <v>9</v>
      </c>
      <c r="C25" s="46"/>
      <c r="D25" s="46"/>
      <c r="E25" s="46"/>
      <c r="F25" s="46"/>
      <c r="G25" s="46"/>
      <c r="H25" s="46"/>
      <c r="I25" s="46"/>
      <c r="J25" s="46"/>
      <c r="K25" s="46"/>
      <c r="M25" s="48"/>
    </row>
    <row r="26" spans="2:13" ht="18.600000000000001" thickBot="1" x14ac:dyDescent="0.35">
      <c r="B26" s="48">
        <v>3</v>
      </c>
      <c r="C26" s="49" t="str">
        <f ca="1">IF(ISBLANK(INDIRECT(ADDRESS(B26*2+2,3))),"",INDIRECT(ADDRESS(B26*2+2,3)))</f>
        <v>КЕША</v>
      </c>
      <c r="D26" s="49"/>
      <c r="E26" s="50"/>
      <c r="F26" s="51">
        <v>7</v>
      </c>
      <c r="G26" s="52">
        <v>9</v>
      </c>
      <c r="H26" s="53" t="str">
        <f ca="1">IF(ISBLANK(INDIRECT(ADDRESS(K26*2+2,3))),"",INDIRECT(ADDRESS(K26*2+2,3)))</f>
        <v>Куантро</v>
      </c>
      <c r="I26" s="49"/>
      <c r="J26" s="49"/>
      <c r="K26" s="48">
        <v>1</v>
      </c>
      <c r="L26" s="54" t="s">
        <v>7</v>
      </c>
      <c r="M26" s="1"/>
    </row>
    <row r="27" spans="2:13" ht="18.600000000000001" thickBot="1" x14ac:dyDescent="0.35">
      <c r="B27" s="48">
        <v>4</v>
      </c>
      <c r="C27" s="49" t="str">
        <f ca="1">IF(ISBLANK(INDIRECT(ADDRESS(B27*2+2,3))),"",INDIRECT(ADDRESS(B27*2+2,3)))</f>
        <v>Бон шанс</v>
      </c>
      <c r="D27" s="49"/>
      <c r="E27" s="50"/>
      <c r="F27" s="51">
        <v>9</v>
      </c>
      <c r="G27" s="52">
        <v>5</v>
      </c>
      <c r="H27" s="53" t="str">
        <f ca="1">IF(ISBLANK(INDIRECT(ADDRESS(K27*2+2,3))),"",INDIRECT(ADDRESS(K27*2+2,3)))</f>
        <v>ВВ</v>
      </c>
      <c r="I27" s="49"/>
      <c r="J27" s="49"/>
      <c r="K27" s="48">
        <v>5</v>
      </c>
      <c r="L27" s="54" t="s">
        <v>7</v>
      </c>
      <c r="M27" s="1"/>
    </row>
    <row r="28" spans="2:13" x14ac:dyDescent="0.3">
      <c r="M28" s="48"/>
    </row>
    <row r="29" spans="2:13" ht="21.6" thickBot="1" x14ac:dyDescent="0.35">
      <c r="B29" s="46" t="s">
        <v>10</v>
      </c>
      <c r="C29" s="46"/>
      <c r="D29" s="46"/>
      <c r="E29" s="46"/>
      <c r="F29" s="46"/>
      <c r="G29" s="46"/>
      <c r="H29" s="46"/>
      <c r="I29" s="46"/>
      <c r="J29" s="46"/>
      <c r="K29" s="46"/>
      <c r="M29" s="48"/>
    </row>
    <row r="30" spans="2:13" ht="18.600000000000001" thickBot="1" x14ac:dyDescent="0.35">
      <c r="B30" s="48">
        <v>1</v>
      </c>
      <c r="C30" s="49" t="str">
        <f ca="1">IF(ISBLANK(INDIRECT(ADDRESS(B30*2+2,3))),"",INDIRECT(ADDRESS(B30*2+2,3)))</f>
        <v>Куантро</v>
      </c>
      <c r="D30" s="49"/>
      <c r="E30" s="50"/>
      <c r="F30" s="51">
        <v>13</v>
      </c>
      <c r="G30" s="52">
        <v>1</v>
      </c>
      <c r="H30" s="53" t="str">
        <f ca="1">IF(ISBLANK(INDIRECT(ADDRESS(K30*2+2,3))),"",INDIRECT(ADDRESS(K30*2+2,3)))</f>
        <v>Бон шанс</v>
      </c>
      <c r="I30" s="49"/>
      <c r="J30" s="49"/>
      <c r="K30" s="48">
        <v>4</v>
      </c>
      <c r="L30" s="54" t="s">
        <v>7</v>
      </c>
      <c r="M30" s="1"/>
    </row>
    <row r="31" spans="2:13" ht="18.600000000000001" thickBot="1" x14ac:dyDescent="0.35">
      <c r="B31" s="48">
        <v>2</v>
      </c>
      <c r="C31" s="49" t="str">
        <f ca="1">IF(ISBLANK(INDIRECT(ADDRESS(B31*2+2,3))),"",INDIRECT(ADDRESS(B31*2+2,3)))</f>
        <v>Одноклассники</v>
      </c>
      <c r="D31" s="49"/>
      <c r="E31" s="50"/>
      <c r="F31" s="51">
        <v>13</v>
      </c>
      <c r="G31" s="52">
        <v>5</v>
      </c>
      <c r="H31" s="53" t="str">
        <f ca="1">IF(ISBLANK(INDIRECT(ADDRESS(K31*2+2,3))),"",INDIRECT(ADDRESS(K31*2+2,3)))</f>
        <v>КЕША</v>
      </c>
      <c r="I31" s="49"/>
      <c r="J31" s="49"/>
      <c r="K31" s="48">
        <v>3</v>
      </c>
      <c r="L31" s="54" t="s">
        <v>7</v>
      </c>
      <c r="M31" s="1"/>
    </row>
    <row r="32" spans="2:13" x14ac:dyDescent="0.3">
      <c r="M32" s="48"/>
    </row>
    <row r="33" spans="2:13" ht="21.6" thickBot="1" x14ac:dyDescent="0.35">
      <c r="B33" s="46" t="s">
        <v>11</v>
      </c>
      <c r="C33" s="46"/>
      <c r="D33" s="46"/>
      <c r="E33" s="46"/>
      <c r="F33" s="46"/>
      <c r="G33" s="46"/>
      <c r="H33" s="46"/>
      <c r="I33" s="46"/>
      <c r="J33" s="46"/>
      <c r="K33" s="46"/>
      <c r="M33" s="48"/>
    </row>
    <row r="34" spans="2:13" ht="18.600000000000001" thickBot="1" x14ac:dyDescent="0.35">
      <c r="B34" s="48">
        <v>4</v>
      </c>
      <c r="C34" s="49" t="str">
        <f ca="1">IF(ISBLANK(INDIRECT(ADDRESS(B34*2+2,3))),"",INDIRECT(ADDRESS(B34*2+2,3)))</f>
        <v>Бон шанс</v>
      </c>
      <c r="D34" s="49"/>
      <c r="E34" s="50"/>
      <c r="F34" s="51">
        <v>13</v>
      </c>
      <c r="G34" s="52">
        <v>5</v>
      </c>
      <c r="H34" s="53" t="str">
        <f ca="1">IF(ISBLANK(INDIRECT(ADDRESS(K34*2+2,3))),"",INDIRECT(ADDRESS(K34*2+2,3)))</f>
        <v>Одноклассники</v>
      </c>
      <c r="I34" s="49"/>
      <c r="J34" s="49"/>
      <c r="K34" s="48">
        <v>2</v>
      </c>
      <c r="L34" s="54" t="s">
        <v>7</v>
      </c>
      <c r="M34" s="1"/>
    </row>
    <row r="35" spans="2:13" ht="18.600000000000001" thickBot="1" x14ac:dyDescent="0.35">
      <c r="B35" s="48">
        <v>5</v>
      </c>
      <c r="C35" s="49" t="str">
        <f ca="1">IF(ISBLANK(INDIRECT(ADDRESS(B35*2+2,3))),"",INDIRECT(ADDRESS(B35*2+2,3)))</f>
        <v>ВВ</v>
      </c>
      <c r="D35" s="49"/>
      <c r="E35" s="50"/>
      <c r="F35" s="51">
        <v>8</v>
      </c>
      <c r="G35" s="52">
        <v>10</v>
      </c>
      <c r="H35" s="53" t="str">
        <f ca="1">IF(ISBLANK(INDIRECT(ADDRESS(K35*2+2,3))),"",INDIRECT(ADDRESS(K35*2+2,3)))</f>
        <v>Куантро</v>
      </c>
      <c r="I35" s="49"/>
      <c r="J35" s="49"/>
      <c r="K35" s="48">
        <v>1</v>
      </c>
      <c r="L35" s="54" t="s">
        <v>7</v>
      </c>
      <c r="M35" s="1"/>
    </row>
  </sheetData>
  <mergeCells count="47">
    <mergeCell ref="B33:K33"/>
    <mergeCell ref="C34:E34"/>
    <mergeCell ref="H34:J34"/>
    <mergeCell ref="C35:E35"/>
    <mergeCell ref="H35:J35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B17:K17"/>
    <mergeCell ref="C18:E18"/>
    <mergeCell ref="H18:J18"/>
    <mergeCell ref="C19:E19"/>
    <mergeCell ref="H19:J1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6:B7"/>
    <mergeCell ref="C6:E7"/>
    <mergeCell ref="K6:K7"/>
    <mergeCell ref="M6:M7"/>
    <mergeCell ref="B8:B9"/>
    <mergeCell ref="C8:E9"/>
    <mergeCell ref="K8:K9"/>
    <mergeCell ref="M8:M9"/>
    <mergeCell ref="B1:K1"/>
    <mergeCell ref="C3:E3"/>
    <mergeCell ref="B4:B5"/>
    <mergeCell ref="C4:E5"/>
    <mergeCell ref="K4:K5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5AF0-50AE-46C0-B613-714F2916BEF4}">
  <dimension ref="A1:L24"/>
  <sheetViews>
    <sheetView tabSelected="1" workbookViewId="0">
      <selection activeCell="N16" sqref="N16"/>
    </sheetView>
  </sheetViews>
  <sheetFormatPr defaultColWidth="9.109375" defaultRowHeight="15" customHeight="1" x14ac:dyDescent="0.3"/>
  <cols>
    <col min="1" max="1" width="9.109375" style="1"/>
    <col min="2" max="16384" width="9.109375" style="57"/>
  </cols>
  <sheetData>
    <row r="1" spans="2:12" ht="46.2" x14ac:dyDescent="0.3"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</row>
    <row r="2" spans="2:12" ht="14.4" x14ac:dyDescent="0.3">
      <c r="C2" s="58"/>
    </row>
    <row r="3" spans="2:12" ht="14.4" x14ac:dyDescent="0.3">
      <c r="C3" s="58"/>
    </row>
    <row r="4" spans="2:12" ht="18" x14ac:dyDescent="0.3">
      <c r="B4" s="59" t="s">
        <v>15</v>
      </c>
      <c r="C4" s="60"/>
      <c r="D4" s="61">
        <v>9</v>
      </c>
      <c r="E4" s="62"/>
    </row>
    <row r="5" spans="2:12" ht="14.4" x14ac:dyDescent="0.3">
      <c r="C5" s="58"/>
      <c r="E5" s="63"/>
    </row>
    <row r="6" spans="2:12" ht="18" x14ac:dyDescent="0.3">
      <c r="B6" s="54" t="s">
        <v>7</v>
      </c>
      <c r="C6" s="58">
        <v>1</v>
      </c>
      <c r="E6" s="64"/>
      <c r="F6" s="65" t="str">
        <f>IF(ISBLANK(D4),"",IF(D4&gt;D8,B4,B8))</f>
        <v>БонШанс</v>
      </c>
      <c r="G6" s="60"/>
      <c r="H6" s="61">
        <v>13</v>
      </c>
      <c r="I6" s="62"/>
    </row>
    <row r="7" spans="2:12" ht="14.4" x14ac:dyDescent="0.3">
      <c r="C7" s="58"/>
      <c r="E7" s="64"/>
      <c r="I7" s="63"/>
    </row>
    <row r="8" spans="2:12" ht="18" x14ac:dyDescent="0.3">
      <c r="B8" s="59" t="s">
        <v>32</v>
      </c>
      <c r="C8" s="60"/>
      <c r="D8" s="61">
        <v>13</v>
      </c>
      <c r="E8" s="66"/>
      <c r="I8" s="64"/>
    </row>
    <row r="9" spans="2:12" ht="14.4" x14ac:dyDescent="0.3">
      <c r="C9" s="58"/>
      <c r="I9" s="64"/>
    </row>
    <row r="10" spans="2:12" ht="18" x14ac:dyDescent="0.3">
      <c r="C10" s="58"/>
      <c r="F10" s="54" t="s">
        <v>7</v>
      </c>
      <c r="G10" s="57">
        <v>3</v>
      </c>
      <c r="H10" s="58"/>
      <c r="I10" s="64"/>
      <c r="J10" s="65" t="str">
        <f>IF(ISBLANK(H6),"",IF(H6&gt;H14,F6,F14))</f>
        <v>БонШанс</v>
      </c>
      <c r="K10" s="59"/>
      <c r="L10" s="67"/>
    </row>
    <row r="11" spans="2:12" ht="14.4" x14ac:dyDescent="0.3">
      <c r="C11" s="58"/>
      <c r="I11" s="64"/>
    </row>
    <row r="12" spans="2:12" ht="18" x14ac:dyDescent="0.3">
      <c r="B12" s="59" t="s">
        <v>23</v>
      </c>
      <c r="C12" s="60"/>
      <c r="D12" s="61">
        <v>13</v>
      </c>
      <c r="E12" s="62"/>
      <c r="I12" s="64"/>
    </row>
    <row r="13" spans="2:12" ht="14.4" x14ac:dyDescent="0.3">
      <c r="C13" s="58"/>
      <c r="E13" s="63"/>
      <c r="I13" s="64"/>
    </row>
    <row r="14" spans="2:12" ht="18" x14ac:dyDescent="0.3">
      <c r="B14" s="54" t="s">
        <v>7</v>
      </c>
      <c r="C14" s="58">
        <v>2</v>
      </c>
      <c r="E14" s="64"/>
      <c r="F14" s="65" t="str">
        <f>IF(ISBLANK(D12),"",IF(D12&gt;D16,B12,B16))</f>
        <v>Куантро</v>
      </c>
      <c r="G14" s="60"/>
      <c r="H14" s="61">
        <v>6</v>
      </c>
      <c r="I14" s="66"/>
    </row>
    <row r="15" spans="2:12" ht="14.4" x14ac:dyDescent="0.3">
      <c r="E15" s="64"/>
    </row>
    <row r="16" spans="2:12" ht="18" x14ac:dyDescent="0.3">
      <c r="B16" s="59" t="s">
        <v>30</v>
      </c>
      <c r="C16" s="60"/>
      <c r="D16" s="61">
        <v>6</v>
      </c>
      <c r="E16" s="66"/>
    </row>
    <row r="17" spans="2:7" ht="14.4" x14ac:dyDescent="0.3"/>
    <row r="20" spans="2:7" ht="18" x14ac:dyDescent="0.3">
      <c r="B20" s="59" t="str">
        <f>IF(ISBLANK(D4),"",IF(D4&gt;D8,B8,B4))</f>
        <v>Восход</v>
      </c>
      <c r="C20" s="60"/>
      <c r="D20" s="61">
        <v>7</v>
      </c>
      <c r="E20" s="62"/>
      <c r="F20" s="68"/>
      <c r="G20" s="68"/>
    </row>
    <row r="21" spans="2:7" ht="14.4" x14ac:dyDescent="0.3">
      <c r="E21" s="63"/>
    </row>
    <row r="22" spans="2:7" ht="18" x14ac:dyDescent="0.3">
      <c r="C22" s="54" t="s">
        <v>7</v>
      </c>
      <c r="D22" s="57">
        <v>4</v>
      </c>
      <c r="E22" s="64"/>
      <c r="F22" s="65" t="str">
        <f>IF(ISBLANK(D20),"",IF(D20&gt;D24,B20,B24))</f>
        <v>NB</v>
      </c>
      <c r="G22" s="59"/>
    </row>
    <row r="23" spans="2:7" ht="14.4" x14ac:dyDescent="0.3">
      <c r="E23" s="64"/>
    </row>
    <row r="24" spans="2:7" ht="18" x14ac:dyDescent="0.3">
      <c r="B24" s="59" t="str">
        <f>IF(ISBLANK(D12),"",IF(D12&gt;D16,B16,B12))</f>
        <v>NB</v>
      </c>
      <c r="C24" s="60"/>
      <c r="D24" s="61">
        <v>11</v>
      </c>
      <c r="E24" s="66"/>
    </row>
  </sheetData>
  <mergeCells count="12">
    <mergeCell ref="F14:G14"/>
    <mergeCell ref="B16:C16"/>
    <mergeCell ref="B20:C20"/>
    <mergeCell ref="F20:G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1192-3973-46F8-A152-A8B4A8AEC422}">
  <dimension ref="A1:L24"/>
  <sheetViews>
    <sheetView workbookViewId="0">
      <selection activeCell="K22" sqref="K22"/>
    </sheetView>
  </sheetViews>
  <sheetFormatPr defaultColWidth="9.109375" defaultRowHeight="15" customHeight="1" x14ac:dyDescent="0.3"/>
  <cols>
    <col min="1" max="1" width="9.109375" style="1"/>
    <col min="2" max="16384" width="9.109375" style="57"/>
  </cols>
  <sheetData>
    <row r="1" spans="2:12" ht="46.2" x14ac:dyDescent="0.3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</row>
    <row r="2" spans="2:12" ht="14.4" x14ac:dyDescent="0.3">
      <c r="C2" s="58"/>
    </row>
    <row r="3" spans="2:12" ht="14.4" x14ac:dyDescent="0.3">
      <c r="C3" s="58"/>
    </row>
    <row r="4" spans="2:12" ht="18" x14ac:dyDescent="0.3">
      <c r="B4" s="59" t="s">
        <v>33</v>
      </c>
      <c r="C4" s="60"/>
      <c r="D4" s="61">
        <v>7</v>
      </c>
      <c r="E4" s="62"/>
    </row>
    <row r="5" spans="2:12" ht="14.4" x14ac:dyDescent="0.3">
      <c r="C5" s="58"/>
      <c r="E5" s="63"/>
    </row>
    <row r="6" spans="2:12" ht="18" x14ac:dyDescent="0.3">
      <c r="B6" s="54" t="s">
        <v>7</v>
      </c>
      <c r="C6" s="58">
        <v>3</v>
      </c>
      <c r="E6" s="64"/>
      <c r="F6" s="65" t="str">
        <f>IF(ISBLANK(D4),"",IF(D4&gt;D8,B4,B8))</f>
        <v>СЕО</v>
      </c>
      <c r="G6" s="60"/>
      <c r="H6" s="61">
        <v>13</v>
      </c>
      <c r="I6" s="62"/>
    </row>
    <row r="7" spans="2:12" ht="14.4" x14ac:dyDescent="0.3">
      <c r="C7" s="58"/>
      <c r="E7" s="64"/>
      <c r="I7" s="63"/>
    </row>
    <row r="8" spans="2:12" ht="18" x14ac:dyDescent="0.3">
      <c r="B8" s="59" t="s">
        <v>22</v>
      </c>
      <c r="C8" s="60"/>
      <c r="D8" s="61">
        <v>13</v>
      </c>
      <c r="E8" s="66"/>
      <c r="I8" s="64"/>
    </row>
    <row r="9" spans="2:12" ht="14.4" x14ac:dyDescent="0.3">
      <c r="C9" s="58"/>
      <c r="I9" s="64"/>
    </row>
    <row r="10" spans="2:12" ht="18" x14ac:dyDescent="0.3">
      <c r="C10" s="58"/>
      <c r="F10" s="54" t="s">
        <v>7</v>
      </c>
      <c r="G10" s="57">
        <v>5</v>
      </c>
      <c r="H10" s="58"/>
      <c r="I10" s="64"/>
      <c r="J10" s="65" t="str">
        <f>IF(ISBLANK(H6),"",IF(H6&gt;H14,F6,F14))</f>
        <v>СЕО</v>
      </c>
      <c r="K10" s="59"/>
      <c r="L10" s="67"/>
    </row>
    <row r="11" spans="2:12" ht="14.4" x14ac:dyDescent="0.3">
      <c r="C11" s="58"/>
      <c r="I11" s="64"/>
    </row>
    <row r="12" spans="2:12" ht="18" x14ac:dyDescent="0.3">
      <c r="B12" s="59" t="s">
        <v>34</v>
      </c>
      <c r="C12" s="60"/>
      <c r="D12" s="61">
        <v>6</v>
      </c>
      <c r="E12" s="62"/>
      <c r="I12" s="64"/>
    </row>
    <row r="13" spans="2:12" ht="14.4" x14ac:dyDescent="0.3">
      <c r="C13" s="58"/>
      <c r="E13" s="63"/>
      <c r="I13" s="64"/>
    </row>
    <row r="14" spans="2:12" ht="18" x14ac:dyDescent="0.3">
      <c r="B14" s="54" t="s">
        <v>7</v>
      </c>
      <c r="C14" s="58">
        <v>4</v>
      </c>
      <c r="E14" s="64"/>
      <c r="F14" s="65" t="str">
        <f>IF(ISBLANK(D12),"",IF(D12&gt;D16,B12,B16))</f>
        <v>ВВ</v>
      </c>
      <c r="G14" s="60"/>
      <c r="H14" s="61">
        <v>7</v>
      </c>
      <c r="I14" s="66"/>
    </row>
    <row r="15" spans="2:12" ht="14.4" x14ac:dyDescent="0.3">
      <c r="E15" s="64"/>
    </row>
    <row r="16" spans="2:12" ht="18" x14ac:dyDescent="0.3">
      <c r="B16" s="59" t="s">
        <v>27</v>
      </c>
      <c r="C16" s="60"/>
      <c r="D16" s="61">
        <v>13</v>
      </c>
      <c r="E16" s="66"/>
    </row>
    <row r="17" spans="2:7" ht="14.4" x14ac:dyDescent="0.3"/>
    <row r="20" spans="2:7" ht="18" x14ac:dyDescent="0.3">
      <c r="B20" s="59" t="str">
        <f>IF(ISBLANK(D4),"",IF(D4&gt;D8,B8,B4))</f>
        <v>Лемур</v>
      </c>
      <c r="C20" s="60"/>
      <c r="D20" s="61">
        <v>5</v>
      </c>
      <c r="E20" s="62"/>
      <c r="F20" s="68"/>
      <c r="G20" s="68"/>
    </row>
    <row r="21" spans="2:7" ht="14.4" x14ac:dyDescent="0.3">
      <c r="E21" s="63"/>
    </row>
    <row r="22" spans="2:7" ht="18" x14ac:dyDescent="0.3">
      <c r="C22" s="54" t="s">
        <v>7</v>
      </c>
      <c r="D22" s="57">
        <v>6</v>
      </c>
      <c r="E22" s="64"/>
      <c r="F22" s="65" t="str">
        <f>IF(ISBLANK(D20),"",IF(D20&gt;D24,B20,B24))</f>
        <v>куКу</v>
      </c>
      <c r="G22" s="59"/>
    </row>
    <row r="23" spans="2:7" ht="14.4" x14ac:dyDescent="0.3">
      <c r="E23" s="64"/>
    </row>
    <row r="24" spans="2:7" ht="18" x14ac:dyDescent="0.3">
      <c r="B24" s="59" t="str">
        <f>IF(ISBLANK(D12),"",IF(D12&gt;D16,B16,B12))</f>
        <v>куКу</v>
      </c>
      <c r="C24" s="60"/>
      <c r="D24" s="61">
        <v>13</v>
      </c>
      <c r="E24" s="66"/>
    </row>
  </sheetData>
  <mergeCells count="12">
    <mergeCell ref="F14:G14"/>
    <mergeCell ref="B16:C16"/>
    <mergeCell ref="B20:C20"/>
    <mergeCell ref="F20:G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16B9-9D2A-4C22-BFB4-791974777AD9}">
  <dimension ref="A1:L24"/>
  <sheetViews>
    <sheetView topLeftCell="A2" workbookViewId="0">
      <selection activeCell="L21" sqref="L21"/>
    </sheetView>
  </sheetViews>
  <sheetFormatPr defaultColWidth="9.109375" defaultRowHeight="15" customHeight="1" x14ac:dyDescent="0.3"/>
  <cols>
    <col min="1" max="1" width="9.109375" style="1"/>
    <col min="2" max="16384" width="9.109375" style="57"/>
  </cols>
  <sheetData>
    <row r="1" spans="2:12" ht="46.2" x14ac:dyDescent="0.3">
      <c r="B1" s="2" t="s">
        <v>39</v>
      </c>
      <c r="C1" s="2"/>
      <c r="D1" s="2"/>
      <c r="E1" s="2"/>
      <c r="F1" s="2"/>
      <c r="G1" s="2"/>
      <c r="H1" s="2"/>
      <c r="I1" s="2"/>
      <c r="J1" s="2"/>
      <c r="K1" s="2"/>
    </row>
    <row r="2" spans="2:12" ht="14.4" x14ac:dyDescent="0.3">
      <c r="C2" s="58"/>
    </row>
    <row r="3" spans="2:12" ht="14.4" x14ac:dyDescent="0.3">
      <c r="C3" s="58"/>
    </row>
    <row r="4" spans="2:12" ht="18" x14ac:dyDescent="0.3">
      <c r="B4" s="59" t="s">
        <v>35</v>
      </c>
      <c r="C4" s="60"/>
      <c r="D4" s="61">
        <v>6</v>
      </c>
      <c r="E4" s="62"/>
    </row>
    <row r="5" spans="2:12" ht="14.4" x14ac:dyDescent="0.3">
      <c r="C5" s="58"/>
      <c r="E5" s="63"/>
    </row>
    <row r="6" spans="2:12" ht="18" x14ac:dyDescent="0.3">
      <c r="B6" s="54" t="s">
        <v>7</v>
      </c>
      <c r="C6" s="58">
        <v>5</v>
      </c>
      <c r="E6" s="64"/>
      <c r="F6" s="65" t="str">
        <f>IF(ISBLANK(D4),"",IF(D4&gt;D8,B4,B8))</f>
        <v>Меджик</v>
      </c>
      <c r="G6" s="60"/>
      <c r="H6" s="61">
        <v>6</v>
      </c>
      <c r="I6" s="62"/>
    </row>
    <row r="7" spans="2:12" ht="14.4" x14ac:dyDescent="0.3">
      <c r="C7" s="58"/>
      <c r="E7" s="64"/>
      <c r="I7" s="63"/>
    </row>
    <row r="8" spans="2:12" ht="18" x14ac:dyDescent="0.3">
      <c r="B8" s="59" t="s">
        <v>36</v>
      </c>
      <c r="C8" s="60"/>
      <c r="D8" s="61">
        <v>10</v>
      </c>
      <c r="E8" s="66"/>
      <c r="I8" s="64"/>
    </row>
    <row r="9" spans="2:12" ht="14.4" x14ac:dyDescent="0.3">
      <c r="C9" s="58"/>
      <c r="I9" s="64"/>
    </row>
    <row r="10" spans="2:12" ht="18" x14ac:dyDescent="0.3">
      <c r="C10" s="58"/>
      <c r="F10" s="54" t="s">
        <v>7</v>
      </c>
      <c r="G10" s="57">
        <v>1</v>
      </c>
      <c r="H10" s="58"/>
      <c r="I10" s="64"/>
      <c r="J10" s="65" t="str">
        <f>IF(ISBLANK(H6),"",IF(H6&gt;H14,F6,F14))</f>
        <v>однокласники</v>
      </c>
      <c r="K10" s="59"/>
      <c r="L10" s="67"/>
    </row>
    <row r="11" spans="2:12" ht="14.4" x14ac:dyDescent="0.3">
      <c r="C11" s="58"/>
      <c r="I11" s="64"/>
    </row>
    <row r="12" spans="2:12" ht="18" x14ac:dyDescent="0.3">
      <c r="B12" s="59" t="s">
        <v>37</v>
      </c>
      <c r="C12" s="60"/>
      <c r="D12" s="61">
        <v>13</v>
      </c>
      <c r="E12" s="62"/>
      <c r="I12" s="64"/>
    </row>
    <row r="13" spans="2:12" ht="14.4" x14ac:dyDescent="0.3">
      <c r="C13" s="58"/>
      <c r="E13" s="63"/>
      <c r="I13" s="64"/>
    </row>
    <row r="14" spans="2:12" ht="18" x14ac:dyDescent="0.3">
      <c r="B14" s="54" t="s">
        <v>7</v>
      </c>
      <c r="C14" s="58">
        <v>6</v>
      </c>
      <c r="E14" s="64"/>
      <c r="F14" s="65" t="str">
        <f>IF(ISBLANK(D12),"",IF(D12&gt;D16,B12,B16))</f>
        <v>однокласники</v>
      </c>
      <c r="G14" s="60"/>
      <c r="H14" s="61">
        <v>13</v>
      </c>
      <c r="I14" s="66"/>
    </row>
    <row r="15" spans="2:12" ht="14.4" x14ac:dyDescent="0.3">
      <c r="E15" s="64"/>
    </row>
    <row r="16" spans="2:12" ht="18" x14ac:dyDescent="0.3">
      <c r="B16" s="59" t="s">
        <v>38</v>
      </c>
      <c r="C16" s="60"/>
      <c r="D16" s="61">
        <v>3</v>
      </c>
      <c r="E16" s="66"/>
    </row>
    <row r="17" spans="2:7" ht="14.4" x14ac:dyDescent="0.3"/>
    <row r="20" spans="2:7" ht="18" x14ac:dyDescent="0.3">
      <c r="B20" s="59" t="str">
        <f>IF(ISBLANK(D4),"",IF(D4&gt;D8,B8,B4))</f>
        <v>Форвар</v>
      </c>
      <c r="C20" s="60"/>
      <c r="D20" s="61">
        <v>13</v>
      </c>
      <c r="E20" s="62"/>
      <c r="F20" s="68"/>
      <c r="G20" s="68"/>
    </row>
    <row r="21" spans="2:7" ht="14.4" x14ac:dyDescent="0.3">
      <c r="E21" s="63"/>
    </row>
    <row r="22" spans="2:7" ht="18" x14ac:dyDescent="0.3">
      <c r="C22" s="54" t="s">
        <v>7</v>
      </c>
      <c r="D22" s="57">
        <v>2</v>
      </c>
      <c r="E22" s="64"/>
      <c r="F22" s="65" t="str">
        <f>IF(ISBLANK(D20),"",IF(D20&gt;D24,B20,B24))</f>
        <v>Форвар</v>
      </c>
      <c r="G22" s="59"/>
    </row>
    <row r="23" spans="2:7" ht="14.4" x14ac:dyDescent="0.3">
      <c r="E23" s="64"/>
    </row>
    <row r="24" spans="2:7" ht="18" x14ac:dyDescent="0.3">
      <c r="B24" s="59" t="str">
        <f>IF(ISBLANK(D12),"",IF(D12&gt;D16,B16,B12))</f>
        <v>Юла</v>
      </c>
      <c r="C24" s="60"/>
      <c r="D24" s="61">
        <v>12</v>
      </c>
      <c r="E24" s="66"/>
    </row>
  </sheetData>
  <mergeCells count="12">
    <mergeCell ref="F14:G14"/>
    <mergeCell ref="B16:C16"/>
    <mergeCell ref="B20:C20"/>
    <mergeCell ref="F20:G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84C23-E061-4900-8D49-ED1653173F59}">
  <dimension ref="A1:L24"/>
  <sheetViews>
    <sheetView topLeftCell="A4" workbookViewId="0">
      <selection activeCell="M16" sqref="M16"/>
    </sheetView>
  </sheetViews>
  <sheetFormatPr defaultColWidth="9.109375" defaultRowHeight="15" customHeight="1" x14ac:dyDescent="0.3"/>
  <cols>
    <col min="1" max="1" width="9.109375" style="1"/>
    <col min="2" max="16384" width="9.109375" style="57"/>
  </cols>
  <sheetData>
    <row r="1" spans="2:12" ht="46.2" x14ac:dyDescent="0.3">
      <c r="B1" s="2" t="s">
        <v>40</v>
      </c>
      <c r="C1" s="2"/>
      <c r="D1" s="2"/>
      <c r="E1" s="2"/>
      <c r="F1" s="2"/>
      <c r="G1" s="2"/>
      <c r="H1" s="2"/>
      <c r="I1" s="2"/>
      <c r="J1" s="2"/>
      <c r="K1" s="2"/>
    </row>
    <row r="2" spans="2:12" ht="14.4" x14ac:dyDescent="0.3">
      <c r="C2" s="58"/>
    </row>
    <row r="3" spans="2:12" ht="14.4" x14ac:dyDescent="0.3">
      <c r="C3" s="58"/>
    </row>
    <row r="4" spans="2:12" ht="18" x14ac:dyDescent="0.3">
      <c r="B4" s="59" t="s">
        <v>16</v>
      </c>
      <c r="C4" s="60"/>
      <c r="D4" s="61">
        <v>1</v>
      </c>
      <c r="E4" s="62"/>
    </row>
    <row r="5" spans="2:12" ht="14.4" x14ac:dyDescent="0.3">
      <c r="C5" s="58"/>
      <c r="E5" s="63"/>
    </row>
    <row r="6" spans="2:12" ht="18" x14ac:dyDescent="0.3">
      <c r="B6" s="54" t="s">
        <v>7</v>
      </c>
      <c r="C6" s="58"/>
      <c r="E6" s="64"/>
      <c r="F6" s="65" t="str">
        <f>IF(ISBLANK(D4),"",IF(D4&gt;D8,B4,B8))</f>
        <v>Десногорск</v>
      </c>
      <c r="G6" s="60"/>
      <c r="H6" s="61"/>
      <c r="I6" s="62"/>
    </row>
    <row r="7" spans="2:12" ht="14.4" x14ac:dyDescent="0.3">
      <c r="C7" s="58"/>
      <c r="E7" s="64"/>
      <c r="I7" s="63"/>
    </row>
    <row r="8" spans="2:12" ht="18" x14ac:dyDescent="0.3">
      <c r="B8" s="59" t="s">
        <v>21</v>
      </c>
      <c r="C8" s="60"/>
      <c r="D8" s="61">
        <v>13</v>
      </c>
      <c r="E8" s="66"/>
      <c r="I8" s="64"/>
    </row>
    <row r="9" spans="2:12" ht="14.4" x14ac:dyDescent="0.3">
      <c r="C9" s="58"/>
      <c r="I9" s="64"/>
    </row>
    <row r="10" spans="2:12" ht="18" x14ac:dyDescent="0.3">
      <c r="C10" s="58"/>
      <c r="F10" s="54" t="s">
        <v>7</v>
      </c>
      <c r="G10" s="57">
        <v>3</v>
      </c>
      <c r="H10" s="58"/>
      <c r="I10" s="64"/>
      <c r="J10" s="65" t="str">
        <f>IF(ISBLANK(H6),"",IF(H6&gt;H14,F6,F14))</f>
        <v/>
      </c>
      <c r="K10" s="59"/>
      <c r="L10" s="67"/>
    </row>
    <row r="11" spans="2:12" ht="14.4" x14ac:dyDescent="0.3">
      <c r="C11" s="58"/>
      <c r="I11" s="64"/>
    </row>
    <row r="12" spans="2:12" ht="18" x14ac:dyDescent="0.3">
      <c r="B12" s="59"/>
      <c r="C12" s="60"/>
      <c r="D12" s="61"/>
      <c r="E12" s="62"/>
      <c r="I12" s="64"/>
    </row>
    <row r="13" spans="2:12" ht="14.4" x14ac:dyDescent="0.3">
      <c r="C13" s="58"/>
      <c r="E13" s="63"/>
      <c r="I13" s="64"/>
    </row>
    <row r="14" spans="2:12" ht="18" x14ac:dyDescent="0.3">
      <c r="B14" s="54" t="s">
        <v>7</v>
      </c>
      <c r="C14" s="58">
        <v>6</v>
      </c>
      <c r="E14" s="64"/>
      <c r="F14" s="65" t="str">
        <f>IF(ISBLANK(D12),"",IF(D12&gt;D16,B12,B16))</f>
        <v/>
      </c>
      <c r="G14" s="60"/>
      <c r="H14" s="61"/>
      <c r="I14" s="66"/>
    </row>
    <row r="15" spans="2:12" ht="14.4" x14ac:dyDescent="0.3">
      <c r="E15" s="64"/>
    </row>
    <row r="16" spans="2:12" ht="18" x14ac:dyDescent="0.3">
      <c r="B16" s="59" t="s">
        <v>41</v>
      </c>
      <c r="C16" s="60"/>
      <c r="D16" s="61"/>
      <c r="E16" s="66"/>
    </row>
    <row r="17" spans="2:7" ht="14.4" x14ac:dyDescent="0.3"/>
    <row r="20" spans="2:7" ht="18" x14ac:dyDescent="0.3">
      <c r="B20" s="59" t="str">
        <f>IF(ISBLANK(D4),"",IF(D4&gt;D8,B8,B4))</f>
        <v>Шанталь</v>
      </c>
      <c r="C20" s="60"/>
      <c r="D20" s="61"/>
      <c r="E20" s="62"/>
      <c r="F20" s="68"/>
      <c r="G20" s="68"/>
    </row>
    <row r="21" spans="2:7" ht="14.4" x14ac:dyDescent="0.3">
      <c r="E21" s="63"/>
    </row>
    <row r="22" spans="2:7" ht="18" x14ac:dyDescent="0.3">
      <c r="C22" s="54" t="s">
        <v>7</v>
      </c>
      <c r="D22" s="57">
        <v>4</v>
      </c>
      <c r="E22" s="64"/>
      <c r="F22" s="65" t="str">
        <f>IF(ISBLANK(D20),"",IF(D20&gt;D24,B20,B24))</f>
        <v/>
      </c>
      <c r="G22" s="59"/>
    </row>
    <row r="23" spans="2:7" ht="14.4" x14ac:dyDescent="0.3">
      <c r="E23" s="64"/>
    </row>
    <row r="24" spans="2:7" ht="18" x14ac:dyDescent="0.3">
      <c r="B24" s="59" t="str">
        <f>IF(ISBLANK(D12),"",IF(D12&gt;D16,B16,B12))</f>
        <v/>
      </c>
      <c r="C24" s="60"/>
      <c r="D24" s="61"/>
      <c r="E24" s="66"/>
    </row>
  </sheetData>
  <mergeCells count="12">
    <mergeCell ref="F14:G14"/>
    <mergeCell ref="B16:C16"/>
    <mergeCell ref="B20:C20"/>
    <mergeCell ref="F20:G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</vt:lpstr>
      <vt:lpstr>Б</vt:lpstr>
      <vt:lpstr>С</vt:lpstr>
      <vt:lpstr>Кубок А</vt:lpstr>
      <vt:lpstr>Кубок Б</vt:lpstr>
      <vt:lpstr>Кубок С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2021-12-25T06:37:36Z</dcterms:created>
  <dcterms:modified xsi:type="dcterms:W3CDTF">2021-12-27T18:14:50Z</dcterms:modified>
</cp:coreProperties>
</file>